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126"/>
  <workbookPr defaultThemeVersion="124226"/>
  <mc:AlternateContent xmlns:mc="http://schemas.openxmlformats.org/markup-compatibility/2006">
    <mc:Choice Requires="x15">
      <x15ac:absPath xmlns:x15ac="http://schemas.microsoft.com/office/spreadsheetml/2010/11/ac" url="C:\Users\w6\Desktop\"/>
    </mc:Choice>
  </mc:AlternateContent>
  <xr:revisionPtr revIDLastSave="0" documentId="13_ncr:1_{AE769697-AC40-4462-8384-584B654F065C}" xr6:coauthVersionLast="47" xr6:coauthVersionMax="47" xr10:uidLastSave="{00000000-0000-0000-0000-000000000000}"/>
  <bookViews>
    <workbookView xWindow="-120" yWindow="-120" windowWidth="29040" windowHeight="15840" tabRatio="745" xr2:uid="{00000000-000D-0000-FFFF-FFFF00000000}"/>
  </bookViews>
  <sheets>
    <sheet name="2023" sheetId="5" r:id="rId1"/>
    <sheet name="no" sheetId="4" r:id="rId2"/>
  </sheets>
  <definedNames>
    <definedName name="_xlnm._FilterDatabase" localSheetId="0" hidden="1">'2023'!$B$2:$J$269</definedName>
    <definedName name="_xlnm._FilterDatabase" localSheetId="1" hidden="1">no!$B$2:$J$158</definedName>
  </definedNames>
  <calcPr calcId="191029"/>
</workbook>
</file>

<file path=xl/calcChain.xml><?xml version="1.0" encoding="utf-8"?>
<calcChain xmlns="http://schemas.openxmlformats.org/spreadsheetml/2006/main">
  <c r="J47" i="5" l="1"/>
  <c r="J159" i="5"/>
  <c r="J55" i="5"/>
  <c r="J65" i="5"/>
  <c r="J64" i="5"/>
  <c r="J124" i="5"/>
  <c r="J44" i="5"/>
  <c r="J207" i="5"/>
  <c r="J221" i="5"/>
  <c r="J18" i="5"/>
  <c r="J216" i="5"/>
  <c r="J9" i="5"/>
  <c r="J8" i="5"/>
  <c r="J255" i="5"/>
  <c r="J236" i="5"/>
  <c r="J68" i="5"/>
  <c r="J158" i="5"/>
  <c r="J223" i="5"/>
  <c r="J157" i="5"/>
  <c r="J63" i="5"/>
  <c r="J56" i="5"/>
  <c r="J237" i="5"/>
  <c r="J40" i="5"/>
  <c r="J169" i="5"/>
  <c r="J239" i="5"/>
  <c r="J114" i="5"/>
  <c r="J102" i="5"/>
  <c r="J96" i="5"/>
  <c r="J163" i="5"/>
  <c r="J45" i="5"/>
  <c r="J94" i="5"/>
  <c r="J62" i="5"/>
  <c r="J197" i="5"/>
  <c r="J86" i="5"/>
  <c r="J83" i="5"/>
  <c r="J194" i="5"/>
  <c r="J60" i="5"/>
  <c r="J48" i="5"/>
  <c r="J58" i="5"/>
  <c r="J208" i="5"/>
  <c r="J57" i="5"/>
  <c r="J205" i="5"/>
  <c r="J71" i="5"/>
  <c r="J70" i="5"/>
  <c r="J41" i="5"/>
  <c r="J81" i="5" l="1"/>
  <c r="J72" i="5"/>
  <c r="J192" i="5"/>
  <c r="J133" i="5"/>
  <c r="G63" i="5"/>
  <c r="G38" i="5"/>
  <c r="G157" i="5"/>
  <c r="G94" i="5"/>
  <c r="G68" i="5"/>
  <c r="G40" i="5"/>
  <c r="G8" i="5"/>
  <c r="G9" i="5"/>
  <c r="G18" i="5"/>
  <c r="J69" i="5"/>
  <c r="G69" i="5"/>
  <c r="G86" i="5"/>
  <c r="G83" i="5"/>
  <c r="J32" i="5"/>
  <c r="G32" i="5"/>
  <c r="G71" i="5"/>
  <c r="G44" i="5"/>
  <c r="G65" i="5"/>
  <c r="G64" i="5"/>
  <c r="G47" i="5"/>
  <c r="G62" i="5"/>
  <c r="J93" i="5"/>
  <c r="G93" i="5"/>
  <c r="G56" i="5"/>
  <c r="G72" i="5"/>
  <c r="G45" i="5"/>
  <c r="G70" i="5"/>
  <c r="J76" i="5"/>
  <c r="G76" i="5"/>
  <c r="G55" i="5"/>
  <c r="J143" i="5"/>
  <c r="G143" i="5"/>
  <c r="J80" i="5"/>
  <c r="G80" i="5"/>
  <c r="G102" i="5"/>
  <c r="G57" i="5"/>
  <c r="G48" i="5"/>
  <c r="J105" i="5"/>
  <c r="J104" i="5"/>
  <c r="G104" i="5"/>
  <c r="J156" i="5"/>
  <c r="J115" i="5"/>
  <c r="J140" i="5"/>
  <c r="J51" i="5"/>
  <c r="G51" i="5"/>
  <c r="J122" i="5"/>
  <c r="G122" i="5"/>
  <c r="J134" i="5"/>
  <c r="G134" i="5"/>
  <c r="G60" i="5"/>
  <c r="J130" i="5"/>
  <c r="G130" i="5"/>
  <c r="J14" i="5"/>
  <c r="G14" i="5"/>
  <c r="J151" i="5"/>
  <c r="G151" i="5"/>
  <c r="G116" i="5"/>
  <c r="J116" i="5"/>
  <c r="J147" i="5"/>
  <c r="G147" i="5"/>
  <c r="G41" i="5"/>
  <c r="J38" i="5"/>
  <c r="G58" i="5"/>
  <c r="J34" i="5"/>
  <c r="G34" i="5"/>
  <c r="J33" i="5"/>
  <c r="G33" i="5"/>
  <c r="J25" i="5"/>
  <c r="G25" i="5"/>
  <c r="G82" i="5"/>
  <c r="J31" i="4"/>
  <c r="G31" i="4"/>
</calcChain>
</file>

<file path=xl/sharedStrings.xml><?xml version="1.0" encoding="utf-8"?>
<sst xmlns="http://schemas.openxmlformats.org/spreadsheetml/2006/main" count="4018" uniqueCount="956">
  <si>
    <t>Elenco operatori invitati a presentare offerte</t>
  </si>
  <si>
    <t>Aggiudicatario</t>
  </si>
  <si>
    <t>Procedura di scelta del contraente</t>
  </si>
  <si>
    <t>Oggetto</t>
  </si>
  <si>
    <t>Somme liquidate al netto dell'IVA</t>
  </si>
  <si>
    <t>Richiedente</t>
  </si>
  <si>
    <t>Importo di aggiudicazione netto IVA</t>
  </si>
  <si>
    <t xml:space="preserve">Data Inizio </t>
  </si>
  <si>
    <t xml:space="preserve">Data Ultimazione </t>
  </si>
  <si>
    <t>08 - AFFIDAMENTO IN ECONOMIA - COTTIMO FIDUCIARIO</t>
  </si>
  <si>
    <t>23 - AFFIDAMENTO IN ECONOMIA - AFFIDAMENTO DIRETTO</t>
  </si>
  <si>
    <t>01-PROCEDURA APERTA</t>
  </si>
  <si>
    <t>04-PROCEDURA NEGOZIATA SENZA PREVIA PUBBLICAZIONE DEL BANDO</t>
  </si>
  <si>
    <t>26-AFFIDAMENTO DIRETTO IN ADESIONE AD ACCORDO QUADRO/CONVENZIONE</t>
  </si>
  <si>
    <t>Gestione Servizi Mobilità SpA   C.F.. 01469190936</t>
  </si>
  <si>
    <t>AFFIDAMENTO DIRETTO</t>
  </si>
  <si>
    <t>CENTER DATA LINE SRL C.F. 01104060932                            MEPA</t>
  </si>
  <si>
    <t>CLIMAQUATTRO SRL C.F. 00484910930</t>
  </si>
  <si>
    <t xml:space="preserve">CANVASS SRL C.F 00775070303   </t>
  </si>
  <si>
    <t>GRUPPO GIOVANNINI C.F. 00611500224</t>
  </si>
  <si>
    <t>DIAGRAM CARTA SRL C.F. 02959490240</t>
  </si>
  <si>
    <t xml:space="preserve">M.I.T.A. DI POLET MARA - C.F. PLTMRA59T68G888F </t>
  </si>
  <si>
    <t>MINOEGE ANTONIOLLI DANPER SRL RENT</t>
  </si>
  <si>
    <t>AS FIRE SRL C.F. 01828730935</t>
  </si>
  <si>
    <t>CMC SRL C.F. 02927020137</t>
  </si>
  <si>
    <t>MEC INGROSS SNC C.F. 01249460930</t>
  </si>
  <si>
    <t>TAGLIARIOL SNC C.F. 01248860932</t>
  </si>
  <si>
    <t>ARREGHINI PAINTS SRL C.F. 01138580285</t>
  </si>
  <si>
    <t>COOP. SOC. KARPOS C.F. 01500940935</t>
  </si>
  <si>
    <t xml:space="preserve">ZANUTTA SPA C.F. 02717210302 </t>
  </si>
  <si>
    <t>SKIDATA SRL C.F. 01220250219</t>
  </si>
  <si>
    <t>DOIMO OFFICE SRL C.F. 02300360266</t>
  </si>
  <si>
    <t>5F POWER SRL C.F. 01842810937</t>
  </si>
  <si>
    <t xml:space="preserve">SOLARI DI UDINE SPA C.F.  01847860309   </t>
  </si>
  <si>
    <t>NON SOLO VERDE C.F. DLLLCN67M08G914R</t>
  </si>
  <si>
    <t>TIPOGRAFIA MARTIN C.F. 02392550907</t>
  </si>
  <si>
    <t>LASTIMMA SRL C.F. 01570960276</t>
  </si>
  <si>
    <t>DUE VALLI PUBBLICITA' SRL C.F. 03367740986</t>
  </si>
  <si>
    <t xml:space="preserve">PIVOTTI SRL C.F. 01409190301 </t>
  </si>
  <si>
    <t>TIPOGRAFIA MARTIN C.F. 02392550907  PUNTO PUBBLICITA' DI BALDISSERA TIZIANO C.F. BLDTZN55R03G888C</t>
  </si>
  <si>
    <t>ORFIX ITALIA SRL C.F. 13262330155</t>
  </si>
  <si>
    <t>CLIMA TECH SRL C.F.  01760750933</t>
  </si>
  <si>
    <t>MENARDI SNC C.F. 01018670933     MANIAGREEN  SNC C.F. 01827690932 CLAI SRL C.F. 00265410936</t>
  </si>
  <si>
    <t>TAGLIARIOL SNC C.F. 01248860932 CLAI SRL C.F. 00265410936  CASA DEL CUSCINETTO SRL C.F. 00085820934</t>
  </si>
  <si>
    <t>COMARK SAS C.F.  02327660300</t>
  </si>
  <si>
    <t>FLOWBIRD ITALIA SRL C.F. 04065160964</t>
  </si>
  <si>
    <t>P&amp;G GENETIC SOFTWARE ENGINEERING C.F. PGNGLN69C15C357W</t>
  </si>
  <si>
    <t>CLAI SRL C.F. 00265410936</t>
  </si>
  <si>
    <t>ITALCLEAN SNC C.F. 02218990261</t>
  </si>
  <si>
    <t>SPECIAL FORCES SR C.F. 01482100938</t>
  </si>
  <si>
    <t xml:space="preserve"> FORINT SPA .C.F 00167200245</t>
  </si>
  <si>
    <t>M.E. DI SCIAN S.&amp;C. SNC  C.F. 01034990935</t>
  </si>
  <si>
    <t>EGON SRL C.F.01346690934</t>
  </si>
  <si>
    <t>INFOCAMERE SCPA C.F. 10053550967</t>
  </si>
  <si>
    <t>RANDSTAD ITALIA SPA C.F. 12730090151</t>
  </si>
  <si>
    <t>COLUSSI NEW DI D.COLUSSI &amp; G.BRAVIN SAS C.F. 01504340933</t>
  </si>
  <si>
    <t>ALTER ECO SRL C.F. 03856510288</t>
  </si>
  <si>
    <t>PLASTICARTEAM SNC C.F.11863250152  AGENZIA CMS DI MRCO SANTINI C.F. SNT MRC 71C04 C765B  SIRI ITALIANA SRL C.F. 04207640279 SISTAMPICHIPUO' GUARRERA SRL C.F.00907280325</t>
  </si>
  <si>
    <t>AGENZIA CMS DI MRCO SANTINI C.F. SNT MRC 71C04 C765B</t>
  </si>
  <si>
    <t>ANNULLATO</t>
  </si>
  <si>
    <t>DE NARDI SRLS C.F. 01775360934</t>
  </si>
  <si>
    <t>FPS ECOESPURGHI C.F. PRPFBA75R24G888R</t>
  </si>
  <si>
    <t>ITCS DI BIASI ALESSANDRO C.F. BSILSN74H14G888R SISTEMI PORDENONE UDINE VICENZA SRL C.F. 00575250931  OFFICE SOLUTIONS SISTEMI SRL C.F. 01813630934</t>
  </si>
  <si>
    <t>SISTEMI PORDENONE UDINE VICENZA SRL C.F. 00575250931</t>
  </si>
  <si>
    <t>EURORICAMI DI MANETSCHKA YARCE C.F. YRCMTS67C57Z514F</t>
  </si>
  <si>
    <t>ELETTROMECCANICA BICONLETTO RINO DI BINCOLETTO ANDREA &amp; C. SAS C.F. 01513180933</t>
  </si>
  <si>
    <t>SINA SPA C.F. 00218470938</t>
  </si>
  <si>
    <t>CARROZZERIA NOGAREDO SNC C.F. 01135890935</t>
  </si>
  <si>
    <t>DEIMOS ENGINEERING SRL C.F. 01939740302</t>
  </si>
  <si>
    <t>A.C.M.A. DI DE PIERO ANTONIO &amp; C. SNC C.F. 00239460934</t>
  </si>
  <si>
    <t>PIVOTTI SRL C.F. 01409190301  CONSORZIO AGRARIO C.F.  A.C.M.A. DI DE PIERO ANTONIO &amp; C. SNC C.F. 00239460934</t>
  </si>
  <si>
    <t>GEMONA SAS C.F. 01337940936</t>
  </si>
  <si>
    <t>KARPOS SOC ONLUS C.F. 01500940935</t>
  </si>
  <si>
    <t>PUNTO PUBBLICITA' DI BALDISSERA TIZIANO C.F. BLDTZN55R03G888C</t>
  </si>
  <si>
    <t>FORINT SPA .C.F 00167200245</t>
  </si>
  <si>
    <t>AUTOESPURGO MOSCHETTA SRL C.F. 00569930936</t>
  </si>
  <si>
    <t xml:space="preserve">METALSISTEM ITALIA SPA C.F. 10166300151 </t>
  </si>
  <si>
    <t>COMUNICA SERVIZI SRLS C.F. 01848220933</t>
  </si>
  <si>
    <t xml:space="preserve">DGL COSTRUZIONI SRL C.F. 01774560930 FRG SRL C.F. 01850790930 D'ANDREA SCAVI DI ILIR DACI C.F. DCALRI72T03Z100Z DIG DI VITTORIO VALVASORI C.F. VLVVTR75R27G888C </t>
  </si>
  <si>
    <t>CENTRO RETTIFICHE SAS C.F. 02299150272</t>
  </si>
  <si>
    <t xml:space="preserve">M.E. DI SCIAN S.&amp;C. SNC  C.F. 01034990935 SEIDUESEI SRL C.F. 02048810309 </t>
  </si>
  <si>
    <t>CENTRO SERVIZI AUTO COCOZZA SRL C.F. 01559590938</t>
  </si>
  <si>
    <t xml:space="preserve">SE.TRA SRL C.F.  01589180205 </t>
  </si>
  <si>
    <t>CASA DELLA BATERIA C.F. FRNLCU77P19F205C</t>
  </si>
  <si>
    <t>ASSOCIAZIONE MACROSS C.F. 01111470314</t>
  </si>
  <si>
    <t>FULL SERVICE SRL C.F. 01499860938</t>
  </si>
  <si>
    <t>IL GIRASOLE DI COPAT STEFANO C.F. CPTSFN78B26G888Q</t>
  </si>
  <si>
    <t>VERDESERVIZI SRLS C.F. 01799820939</t>
  </si>
  <si>
    <t>SCIRCOLI CLAUDIO</t>
  </si>
  <si>
    <t>ASD SISTEMA BASKET C.F. 01556800934</t>
  </si>
  <si>
    <t>DEL PUP RENATO C.F. DLPRTS63H26G888S</t>
  </si>
  <si>
    <t>ING. G.FORMAIO C.F.: FRM GPP 58R14 H620G</t>
  </si>
  <si>
    <t>PRIZZON FABIO C.F. PRZFBA67H25F999C</t>
  </si>
  <si>
    <t>ITSC DI BIASI ALESSANDRO C.F. BSILSN74H14G888R</t>
  </si>
  <si>
    <t>GERMATRUCK SRL C.F. 01770850939</t>
  </si>
  <si>
    <t xml:space="preserve">IAL FVG SRL C.F. 80012950301 </t>
  </si>
  <si>
    <t xml:space="preserve">FONDAZIONE OSF IMPRESA SOCIALE C.F. 91079660931 IAL FVG SRL C.F. 80012950301 </t>
  </si>
  <si>
    <t xml:space="preserve">DETAS SPA C.F. 02917420172 </t>
  </si>
  <si>
    <t>ELLISSE SRL C.F. 08427870012</t>
  </si>
  <si>
    <t>BRUSTOLIN GIORGIO - C.F. BRSGRG73S30Z347I</t>
  </si>
  <si>
    <t xml:space="preserve">IDEALOFFCIE SRL  P.I. 01430130938 </t>
  </si>
  <si>
    <t xml:space="preserve">CREMONESINI C.F. IDEALOFFICE SRL  P.I. 01430130938 </t>
  </si>
  <si>
    <t>D'ANDREA SCAVI DI ILIR DACI C.F. DCALRI72T03Z100Z</t>
  </si>
  <si>
    <t>TS GENERAL SERVICE SRL C.F.01592850935</t>
  </si>
  <si>
    <t>CAMOL GIOVANNI C.F. CMLGNN62L12H657B</t>
  </si>
  <si>
    <t>DGL COSTRUZIONI SRL C.F. 1774560930 FRG SRL C.F. 01850790930</t>
  </si>
  <si>
    <t>FRG SRL C.F. 01850790930</t>
  </si>
  <si>
    <t>EDILSCAVI SRL C.F. 01851720936</t>
  </si>
  <si>
    <t xml:space="preserve">M.E DI SCIAN SNC - C.F. 01034990935  </t>
  </si>
  <si>
    <t xml:space="preserve">PAOLO BERGAMO C.F. </t>
  </si>
  <si>
    <t>MAXI VISION DI STARI ENRICO C.F. STRNRC65D22L483B</t>
  </si>
  <si>
    <t>FRG</t>
  </si>
  <si>
    <t>BOTTOS ANTONIO &amp; FIGLI SRL C.F. 01154510935</t>
  </si>
  <si>
    <t>RENT C.F.  ADRIA RENT C.F. ANTONIOLI C.F.</t>
  </si>
  <si>
    <t>5F POWER SRL C.F. 01842810937 IL GIRASOLE DI COPAT STEFANO C.F. CPTSFN78B26G888Q</t>
  </si>
  <si>
    <t xml:space="preserve">VIVO </t>
  </si>
  <si>
    <t>EDILSCAVI SRL C.F. 01851720936 FRG C.F.</t>
  </si>
  <si>
    <t>COMPANY BROKERS</t>
  </si>
  <si>
    <t>SORSI E MORSI</t>
  </si>
  <si>
    <t>NIDAL</t>
  </si>
  <si>
    <t>SAN MARCO STORE</t>
  </si>
  <si>
    <t>STUDIO BOZZETTO</t>
  </si>
  <si>
    <t>M.E.SCIAN</t>
  </si>
  <si>
    <t>VIDEOMOBILE</t>
  </si>
  <si>
    <t>SORSI E MORSI DI YANG LI C.F.</t>
  </si>
  <si>
    <t>VIVO FRIULI VENEZIA GIULIA SPA C.F. 00168110310</t>
  </si>
  <si>
    <t xml:space="preserve"> RENT SRL C.F. 01300700935</t>
  </si>
  <si>
    <t>MANIAGREEN  SNC C.F. 01827690932</t>
  </si>
  <si>
    <t>OPEN MINDS DI CORAZZA DOMENICO - C.F. CRZDNC67S03I403F</t>
  </si>
  <si>
    <t>ENELUCE DI MINISINI RENATO C.F. MNSRNT51P14C885M</t>
  </si>
  <si>
    <t>ACUPARK SRL C.F. 00560340309</t>
  </si>
  <si>
    <t>SAN MARCO STORE DI RUFFINI PAOLO C.F. RFFPLA63M05Z133Z</t>
  </si>
  <si>
    <t>BOZZETTO GUERRINO FRANCESCO C.F. BZZGRN67R01G888K</t>
  </si>
  <si>
    <t>VIDEOMOBILE SRL C.F. 03994050262</t>
  </si>
  <si>
    <t>SCIRCOLI CLAUDIO C.F. SCRCLD62L09D643Y</t>
  </si>
  <si>
    <t>FONTANA INDUSTRIE VERNICI SRL C.F.  11934920155</t>
  </si>
  <si>
    <t>ZANETTI</t>
  </si>
  <si>
    <t>PASUT ALBERICO SRL C.F. 01610070938</t>
  </si>
  <si>
    <t>AR.CO.EL. SRL C.F. 01150490314</t>
  </si>
  <si>
    <t>CAVINATO ACRYLICS SAS C.F. 03666510155</t>
  </si>
  <si>
    <t>COOPROGETTI SCRL C.F.00170010938</t>
  </si>
  <si>
    <t>EURO TIME SNC C.F. 01864040306</t>
  </si>
  <si>
    <t>FORK LIFT C.F. 00621610930</t>
  </si>
  <si>
    <t>FEREGOTTO ELEVATORI SRL C.F. 01458370937</t>
  </si>
  <si>
    <t>ZANETTI OMERO SNC C.F. 010342210938</t>
  </si>
  <si>
    <t>VETRERIA TRAMONTIN SRL C.F. 00187430939</t>
  </si>
  <si>
    <t xml:space="preserve">ELETTROMECCANICA MARANZAN SNC C.F. 01328390933 </t>
  </si>
  <si>
    <t>JAFET SRL C.F.  01215420934</t>
  </si>
  <si>
    <t>DAMO DANIELE SRLS C.F. 01838950937</t>
  </si>
  <si>
    <t>UESE ITALIA SPA C.F. 04398760274</t>
  </si>
  <si>
    <t>ALTUR SRL C.F. 01379010935</t>
  </si>
  <si>
    <t>AGRIEURO SRL C.F. 01629170547</t>
  </si>
  <si>
    <t>STIGE SRLS C.F. 02947710303</t>
  </si>
  <si>
    <t>DEPARI</t>
  </si>
  <si>
    <t>FORINT</t>
  </si>
  <si>
    <t xml:space="preserve">MENARDI SNC C.F. 01018670933  </t>
  </si>
  <si>
    <t>CASA DEL CUSCINETTO</t>
  </si>
  <si>
    <t>BERNO LUCIO SRL</t>
  </si>
  <si>
    <t xml:space="preserve">FABRIS SECURITAS </t>
  </si>
  <si>
    <t>GICOM</t>
  </si>
  <si>
    <t xml:space="preserve">TAGLIARIOL SNC C.F. 01248860932 </t>
  </si>
  <si>
    <t>KARPOS SOC ONLUS C.F. 01500940935, CPS, IDEALSERVICE , FVG SERVIZI</t>
  </si>
  <si>
    <t>MENARDI</t>
  </si>
  <si>
    <t>IVS SRL</t>
  </si>
  <si>
    <t>SELF SRL</t>
  </si>
  <si>
    <t>COCOZZA CENTROGOMME</t>
  </si>
  <si>
    <t>MARANZAN</t>
  </si>
  <si>
    <t>CEFAP</t>
  </si>
  <si>
    <t>CHIANDOTTO</t>
  </si>
  <si>
    <t>TRMONTIN</t>
  </si>
  <si>
    <t xml:space="preserve">MENARDI   AGRARIA TALPONEDO  </t>
  </si>
  <si>
    <t>DARIOCARRI SRL CASARSA</t>
  </si>
  <si>
    <t>AS FIRE SRL C.F. 01828730935  VETA SYSTEM SRL C.F.03728160270  CME SRL C.F. 03328240985</t>
  </si>
  <si>
    <t>SI.RI</t>
  </si>
  <si>
    <t>TECNOCLEAN</t>
  </si>
  <si>
    <t>VIVO PORDENONE</t>
  </si>
  <si>
    <t>LA CASA DELLA BATTERIA</t>
  </si>
  <si>
    <t>MARTIN DESIGN</t>
  </si>
  <si>
    <t>BLUTECNICA</t>
  </si>
  <si>
    <t>EUROTIME</t>
  </si>
  <si>
    <t>MITA</t>
  </si>
  <si>
    <t>VISIVART NEONFRIULI DEAR</t>
  </si>
  <si>
    <t>VITERIA 2000</t>
  </si>
  <si>
    <t>IDEALOFFICE</t>
  </si>
  <si>
    <t xml:space="preserve">AS FIRE </t>
  </si>
  <si>
    <t xml:space="preserve">MAXI VISION DI STARI ENRICO C.F. STRNRC65D22L483B  CAROSELLO SAS C.F.  STUDIO PULLICITA' SCAPIN SRL C.F.  PIXEL SRL  C.F. AVISP ITALIA SRL  C.F. IPAS SPA C.F. MOVIMEDIA SRL  C.F. FLOWERS SRL C.F. ROBERTO VILLOTTA C.F. </t>
  </si>
  <si>
    <t>FANTIN</t>
  </si>
  <si>
    <t>ADV SYSTEM</t>
  </si>
  <si>
    <t>DARIO CARRI SRL CASARSA</t>
  </si>
  <si>
    <t>VITERIA 2000 SRL C.F. 01398380939</t>
  </si>
  <si>
    <t>MEDIASTUDIO SRL C.F. 01318920939</t>
  </si>
  <si>
    <t>TS GENERAL SERVICE SRL C.F.01592850935 AGRI RAVAGNOLO SRL C.F.00529740938</t>
  </si>
  <si>
    <t>AGRARIA DI PORCIA DI GIORGINI PIETRO E C. SNC C.F. 00066330937</t>
  </si>
  <si>
    <t>LA CASA DELLA BATTERIA C.F. FRNLCU77P19F205C</t>
  </si>
  <si>
    <t>MENARDI SNC C.F. 01018670933 AGRARIA DI PORCIA DI GIORGINI PIETRO E C. SNC C.F. 00066330937</t>
  </si>
  <si>
    <t>SAMA SRL C.F. 01560920934</t>
  </si>
  <si>
    <t>FONTANA GOMME DI DEL BEN CRISTIAN C.F. 00110440930</t>
  </si>
  <si>
    <t>BROVEDANI</t>
  </si>
  <si>
    <t>DARIOCARRI SRL C.F. 02776550309</t>
  </si>
  <si>
    <t>CANDIDO ENRICH C.F. CNDNCH71B02I403T</t>
  </si>
  <si>
    <t>ESTERNI BOTOSSO</t>
  </si>
  <si>
    <t>RP COMANY SPA C.F. 02717790303</t>
  </si>
  <si>
    <t>DEANNA SRL C.F. 01491070932</t>
  </si>
  <si>
    <t xml:space="preserve">FORINT SPA .C.F 00167200245 </t>
  </si>
  <si>
    <t>NOMA</t>
  </si>
  <si>
    <t>CEFAP C.F. 81002410306</t>
  </si>
  <si>
    <t xml:space="preserve">IL SOLE 24 ORE SPA C.F.  </t>
  </si>
  <si>
    <t>GORTANA MARCO C.F. GRTMRC93E06G888M</t>
  </si>
  <si>
    <t>B&amp;B SPA</t>
  </si>
  <si>
    <t>GARDENING DE LUNA C.F. DNLLDR79C17G888U</t>
  </si>
  <si>
    <t xml:space="preserve">ADHR GROUP SPA C.F.  02718431204 </t>
  </si>
  <si>
    <t>ZANETTI ERNESTO SRL C.F. 00389630930</t>
  </si>
  <si>
    <t>DEAR SRL C.F. 01777280932</t>
  </si>
  <si>
    <t>NADAL ALESSANDRO C.F. NDLLSN78S07L483W</t>
  </si>
  <si>
    <t>EOLO</t>
  </si>
  <si>
    <t>INFOCAMERE C.F. 02313821007</t>
  </si>
  <si>
    <t>STUDIO TECNICO GAMMASEI C.F. 00221140932</t>
  </si>
  <si>
    <t>FRIULCAMION SRL C.F.  DARIOCARRI SRL C.F. 02776550309</t>
  </si>
  <si>
    <t>DANELON FRANCO C.F. 01771330931</t>
  </si>
  <si>
    <t>VISOTTO</t>
  </si>
  <si>
    <t>AVV. MASSIMO CALCAGNILE C.F. CLCMSM75A22L424O</t>
  </si>
  <si>
    <t>FRESCHET</t>
  </si>
  <si>
    <t>AZ.AGRICOLA DEL PUP</t>
  </si>
  <si>
    <t>ALTUR</t>
  </si>
  <si>
    <t>CMC</t>
  </si>
  <si>
    <t>SCHINDLER</t>
  </si>
  <si>
    <r>
      <t xml:space="preserve">MENARDI SNC C.F. 01018670933 </t>
    </r>
    <r>
      <rPr>
        <strike/>
        <sz val="11"/>
        <color theme="1"/>
        <rFont val="Calibri"/>
        <family val="2"/>
      </rPr>
      <t>AGRARIA DI PORCIA DI GIORGINI PIETRO E C. SNC C.F. 00066330937</t>
    </r>
  </si>
  <si>
    <t>BOZZETTO C.F. COOPROGETTI</t>
  </si>
  <si>
    <t>SINA SPA C.F. 00218470938  DARIOCARRI SRL C.F. 02776550309</t>
  </si>
  <si>
    <t>FRG, SPAGNOL SRL C.F. 01531650933   DGL COSTRUZIONI SRL C.F. 1774560930</t>
  </si>
  <si>
    <t>SIDEL</t>
  </si>
  <si>
    <t>BOER GIARDINAGGIO</t>
  </si>
  <si>
    <t>LORENZO MORO</t>
  </si>
  <si>
    <t>SEBACH SPA C.F. 03912150483</t>
  </si>
  <si>
    <t>ZANETTI ERNESTO SNC C.F. 00389630930</t>
  </si>
  <si>
    <t>FANTIN SRL C.F. 00093500932</t>
  </si>
  <si>
    <t>SOLARI DI UDINE SPA C.F.  01847860309</t>
  </si>
  <si>
    <t>FVG SERVIZI SOC. COOP. C.F. 01766260937</t>
  </si>
  <si>
    <t xml:space="preserve">IDEALOFFICE SRL  P.I. 01430130938 </t>
  </si>
  <si>
    <t>GICOM SRL C.F. 04830910289</t>
  </si>
  <si>
    <t xml:space="preserve"> IAL FVG SRL C.F. 80012950301 </t>
  </si>
  <si>
    <t xml:space="preserve">FONDAZIONE OSF IMPRESA SOCIALE C.F. 91079660931 </t>
  </si>
  <si>
    <t>DEPARI SRL C.F. 00305330938</t>
  </si>
  <si>
    <t>TECNO CLEAN SRL C.F. 01328520935</t>
  </si>
  <si>
    <t>FABRIS SECURITAS SRL C.F. 01679120939</t>
  </si>
  <si>
    <t>STUDIO TECNICO S.T.P. C.F. (TEDESCHI)</t>
  </si>
  <si>
    <t>WORK ON TIME SPA C.F.02939590309</t>
  </si>
  <si>
    <t>ZETA SRL C.F. 00220030282  PLASTICAR TEAM SNC P.I.  11863250152  A+D SRL C.F. 03760610133 AGENZIA CMS P.I. 01776040568</t>
  </si>
  <si>
    <t>MANIAGREEN  SNC C.F. 01827690932 VITERIA 2000 SRL C.F. 01398380939 M.E. DI SCIAN S.&amp;C. SNC  C.F. 01034990935</t>
  </si>
  <si>
    <t>MARTIN</t>
  </si>
  <si>
    <t>DARIN SRL C.F.</t>
  </si>
  <si>
    <t>MANIAGREEN  SNC C.F. 01827690932  M.E. DI SCIAN S.&amp;C. SNC  C.F. 01034990935</t>
  </si>
  <si>
    <t>TRIVENETA SRL C.F. 01641790702</t>
  </si>
  <si>
    <t>392,44</t>
  </si>
  <si>
    <t>ORFIX ITALIA SRL C.F. 13262330155  PLASTOTECH SRLS C.F. 01641790702</t>
  </si>
  <si>
    <t>IVS SRL C.F. 09963460010</t>
  </si>
  <si>
    <t>CADEL SRL C.F. 01375570932</t>
  </si>
  <si>
    <t>WUERTH SRL C.F. 00125230219</t>
  </si>
  <si>
    <t>DEL COLLE ALESSIO C.F. DLCLSS81H02E889C</t>
  </si>
  <si>
    <t>DANELUZZI MAURIZIO C.F. DNLMRZ60E24E215X</t>
  </si>
  <si>
    <t>DECATHLON ITALIA SRL C.F. 02137480964</t>
  </si>
  <si>
    <t>SITRADE ITALIA SPA C.F. 04022550158</t>
  </si>
  <si>
    <t>DE NARDI E VECCHIATO SRLS C.F. 01775360934</t>
  </si>
  <si>
    <t>SME</t>
  </si>
  <si>
    <t>MANIAGREEN</t>
  </si>
  <si>
    <t>HILTI C.F.</t>
  </si>
  <si>
    <t>DIGITAL RILIEVI</t>
  </si>
  <si>
    <t>EGON</t>
  </si>
  <si>
    <t>ANUTEL</t>
  </si>
  <si>
    <t>OSF</t>
  </si>
  <si>
    <t>PRECOLOGY</t>
  </si>
  <si>
    <t>SIRI</t>
  </si>
  <si>
    <t xml:space="preserve">MANIAGREEN </t>
  </si>
  <si>
    <t>MAGGIOLI INFORMATICA</t>
  </si>
  <si>
    <t>ENDERED</t>
  </si>
  <si>
    <t>COSTANTIN</t>
  </si>
  <si>
    <t>COCOZZA</t>
  </si>
  <si>
    <t>BATTISTELLA</t>
  </si>
  <si>
    <t>VETRERIA</t>
  </si>
  <si>
    <t>GEA SRL C.F. DANELUZZI C.F.</t>
  </si>
  <si>
    <t>VIVO FVG</t>
  </si>
  <si>
    <t>FULLSERVICE</t>
  </si>
  <si>
    <t>5F POWER</t>
  </si>
  <si>
    <t>AFFISSIONI</t>
  </si>
  <si>
    <t>MATERIALE DI CONSUMO SEGNALETICA</t>
  </si>
  <si>
    <t>CANCELLERIA</t>
  </si>
  <si>
    <t>MATERIALE DI CONSUMO MANUT. VERDE</t>
  </si>
  <si>
    <t>INTEVENTI ELETTRICI</t>
  </si>
  <si>
    <t>TAGLIANDO TRATTORINI</t>
  </si>
  <si>
    <t>CHIANDOTTO PUBBLICITA' SNC C.F. 02127500300</t>
  </si>
  <si>
    <t>MAGGIOLI SPA C.F.06188330150</t>
  </si>
  <si>
    <t>TIPOGRAFIA MARTIN C.F. 02392550907 MAGGIOLI SPA C.F.06188330150</t>
  </si>
  <si>
    <t>CANCIAN</t>
  </si>
  <si>
    <t>CREMASCO</t>
  </si>
  <si>
    <t>FERRAMENTA SCAPOLAN SNC C.F. 01486320938</t>
  </si>
  <si>
    <t>MANIAGREEN  SNC C.F. 01827690932 OFFICINA MOZZI C.F.  SIMONATO E PIASENTIN .F.F</t>
  </si>
  <si>
    <t>CENTROGOMME CC.F. COCOZZA C.F.</t>
  </si>
  <si>
    <t>DE NARDI POTATURE SRLS C.F. 01775360934</t>
  </si>
  <si>
    <t>BOTTOS ANTONIO E FIGLI SRL C.F. 01154510935</t>
  </si>
  <si>
    <t>RENT SRL C.F. 01300700935</t>
  </si>
  <si>
    <t>IL GIRASOLE</t>
  </si>
  <si>
    <t>BERGAMO PAOLO C.F.BRGPLA70D19G888T</t>
  </si>
  <si>
    <t>DARIN</t>
  </si>
  <si>
    <t>COOP VALCELLINA</t>
  </si>
  <si>
    <t>PUNTO PUBBLICITA' DI BALDISSERA TIZIANO C.F. BLDTZN55R03G888C  L&amp;S SRL C.F.  01502810938</t>
  </si>
  <si>
    <t>EUROFILTRI GROUP SRL C.F. 04635890264</t>
  </si>
  <si>
    <t>ENELUCE</t>
  </si>
  <si>
    <t>VENDRAME ALBERTO C.F. VNDLRT76B24G888Y</t>
  </si>
  <si>
    <t>MUSIC INN DI PALMA GIUSEPPE C.F. PLMGPP53S16H898Y</t>
  </si>
  <si>
    <t>CARRARO CLAUDIA</t>
  </si>
  <si>
    <t>LM EDILIZIA</t>
  </si>
  <si>
    <t>L&amp;S SRL C.F. 01502810938</t>
  </si>
  <si>
    <t>EURORICAMI DI MANETSCHKA YARCE C.F. YRCMTS67C57Z514F L&amp;S SRL C.F. 01502810938</t>
  </si>
  <si>
    <t>BOER</t>
  </si>
  <si>
    <t>MUNICIPIA</t>
  </si>
  <si>
    <t>SANISYSTEM GROUP</t>
  </si>
  <si>
    <t>ALTERNAIVART DI BARRACETTI</t>
  </si>
  <si>
    <t>FVG SERVIZI SOC. COOP. C.F. 01766260937 SERVIZI CPS FACILITY</t>
  </si>
  <si>
    <t>CENTROGOMME SRL C.F. 00399690932</t>
  </si>
  <si>
    <t>ADIGE TRADE SRL C.F. 80001330234</t>
  </si>
  <si>
    <t xml:space="preserve">IL GIRASOLE C.F. </t>
  </si>
  <si>
    <t>TEMPOVERDE SAS C.F. 01383890934</t>
  </si>
  <si>
    <t>SINA</t>
  </si>
  <si>
    <t>artigiano</t>
  </si>
  <si>
    <t>AVIP</t>
  </si>
  <si>
    <t>DOIMO</t>
  </si>
  <si>
    <t>COSTNATIN</t>
  </si>
  <si>
    <t>ARUBA BUSINESS</t>
  </si>
  <si>
    <t>STUDIO 5P</t>
  </si>
  <si>
    <t xml:space="preserve">CAVINATO </t>
  </si>
  <si>
    <t>CARROZZERIA NOGAREDO</t>
  </si>
  <si>
    <t>CHIANDOTTO PUBBLICITA' SNC C.F. 02127500300  TRAMONTIN PUBBLICITA' SRL C.F. 02435810300</t>
  </si>
  <si>
    <t>L&amp;S SRL C.F. 01502810938 PUNTO PUBBLICITA' DI BALDISSERA TIZIANO C.F. BLDTZN55R03G888C</t>
  </si>
  <si>
    <t>L&amp;S SRL</t>
  </si>
  <si>
    <t>NEGOZIATA SENZA PUBBLICAZIONE DI BANDO</t>
  </si>
  <si>
    <t>EASY PARK ITALIA SRL - MYCICERO SRL</t>
  </si>
  <si>
    <t>BOZZETTO</t>
  </si>
  <si>
    <t xml:space="preserve">AURA LEGAL </t>
  </si>
  <si>
    <t xml:space="preserve">ADEL </t>
  </si>
  <si>
    <t>PUBBLIFORMEZ SRL C.F.</t>
  </si>
  <si>
    <t>FERRI</t>
  </si>
  <si>
    <t>MAR RAPPRESENTANZE</t>
  </si>
  <si>
    <t>CALCAGNILE</t>
  </si>
  <si>
    <t>HILTI</t>
  </si>
  <si>
    <t>CARPENEDO</t>
  </si>
  <si>
    <t>CREDIT SAFE</t>
  </si>
  <si>
    <t>VIVO FRIULI</t>
  </si>
  <si>
    <t>LASTIMMA TES POVEGLIANO</t>
  </si>
  <si>
    <t>AGRIRAVAGNOLO</t>
  </si>
  <si>
    <t>MOTOSERVICE DPM C.F. DLPMSM71C25G888R</t>
  </si>
  <si>
    <t xml:space="preserve">AD.EL. SRL </t>
  </si>
  <si>
    <t>EVERGREEN</t>
  </si>
  <si>
    <t>VIVO</t>
  </si>
  <si>
    <t>JET SRLS A SOCIO UNICO C.F. 01873450934</t>
  </si>
  <si>
    <t>Contratti di forniture, beni e servizi
Anno 2023
Dati aggiornati al  2023</t>
  </si>
  <si>
    <t>31/12/23</t>
  </si>
  <si>
    <t>POTATURE ABBATTIMENTI PORCIA</t>
  </si>
  <si>
    <t>POTATURE ABBATTIMENTI FONTANAFREDDA</t>
  </si>
  <si>
    <t>ZF6395F371</t>
  </si>
  <si>
    <t>ZCC395F3E3</t>
  </si>
  <si>
    <t>MATERIALE ELETTRICO DI CONSUMO</t>
  </si>
  <si>
    <t>ZD8395F42E</t>
  </si>
  <si>
    <t>Z61395F476</t>
  </si>
  <si>
    <t>Z7F395F4B4</t>
  </si>
  <si>
    <t>Z54395F4E1</t>
  </si>
  <si>
    <t>Z3F395F51A</t>
  </si>
  <si>
    <t>Z15395F58C</t>
  </si>
  <si>
    <t>Z19395F5A5</t>
  </si>
  <si>
    <t>Z28395F5C4</t>
  </si>
  <si>
    <t>Z08395F5F7</t>
  </si>
  <si>
    <t>PRODOTTI PER DISERBO</t>
  </si>
  <si>
    <t>Z743967FE8</t>
  </si>
  <si>
    <t>ZC039681C3</t>
  </si>
  <si>
    <t>MANUTENZIONE ORDINARIA AUTOMEZZI</t>
  </si>
  <si>
    <t>2/1/23</t>
  </si>
  <si>
    <t>Z803968229</t>
  </si>
  <si>
    <t>INCARICO RSPP</t>
  </si>
  <si>
    <t>NOLEGGIO FOTOCOPIATORI</t>
  </si>
  <si>
    <t>MANUTENZIONE REGISTRATORI DI CASSA</t>
  </si>
  <si>
    <t>Z80396841F</t>
  </si>
  <si>
    <t>Z14396846D</t>
  </si>
  <si>
    <t>IDEALOFFICE SRL C.F. 01430130938</t>
  </si>
  <si>
    <t>CREMONESINI SRL C.F. 00422090936</t>
  </si>
  <si>
    <t>ADV SYSTEMS SRLS C.F. 01817880931</t>
  </si>
  <si>
    <t>ZCA396866B</t>
  </si>
  <si>
    <t>Z9C39686C4</t>
  </si>
  <si>
    <t>CARBURANTI PER AUTOMEZZI</t>
  </si>
  <si>
    <t>SAN MARCO PETROLI SRL C.F. 01438050211</t>
  </si>
  <si>
    <t>Z1D39687D5</t>
  </si>
  <si>
    <t>ELABORAZIONE PAGHE</t>
  </si>
  <si>
    <t>ASCOM SERVIZI SRL C.F. 00256010935</t>
  </si>
  <si>
    <t>SERVIZIO DI PULIZIE</t>
  </si>
  <si>
    <t>FVG SERVIZI S.COOP.SOCIALE ONLUS C.F. 01766260937</t>
  </si>
  <si>
    <t>Z4139688B6</t>
  </si>
  <si>
    <t>Z72396892C</t>
  </si>
  <si>
    <t>SERVIZIO DI TRASPORTO MONETA</t>
  </si>
  <si>
    <t>SERVIZIO DI CONTA E ACCREDITO MONETA</t>
  </si>
  <si>
    <t>MONDIALPOL SPA C.F. 00780120135</t>
  </si>
  <si>
    <t>ZA2396895D</t>
  </si>
  <si>
    <t>Z2539689FD</t>
  </si>
  <si>
    <t>ENI SPA C.F. 00484960588</t>
  </si>
  <si>
    <t>COSTANTIN SPA C.F. 02098230283</t>
  </si>
  <si>
    <t>Z933968B34</t>
  </si>
  <si>
    <t>Z563968B6E</t>
  </si>
  <si>
    <t>ASSISTENZA INFORMATICA</t>
  </si>
  <si>
    <t>Z013968C0D</t>
  </si>
  <si>
    <t>MANUTENZIONE ASCENSORI</t>
  </si>
  <si>
    <t>Z553968C24</t>
  </si>
  <si>
    <t>RIAM ASCENSORI SRL C.F. 00269940235</t>
  </si>
  <si>
    <t>ZBC3968C73</t>
  </si>
  <si>
    <t>OTIS SERVIZI SRL C.F. 01729590032</t>
  </si>
  <si>
    <t>SCHINDLER SPA C.F. 00842990152</t>
  </si>
  <si>
    <t>Z26397F11C</t>
  </si>
  <si>
    <t>Z88397FADB</t>
  </si>
  <si>
    <t>ASSISTENZA SOFTWARE CONTABILITA'</t>
  </si>
  <si>
    <t>CANONE PROGRAMMA CONTABILITA'</t>
  </si>
  <si>
    <t>Z58397FBA5</t>
  </si>
  <si>
    <t>SISTEMI PORDENONE UDINE VICENZA SRL C.F.00575750931</t>
  </si>
  <si>
    <t>SISTEMI SPA C.F. 08245660017</t>
  </si>
  <si>
    <t>Z62398363A</t>
  </si>
  <si>
    <t>GESTIONE IMPIANTI ANTINCENDIO</t>
  </si>
  <si>
    <t>COMODATO ESTINTORI</t>
  </si>
  <si>
    <t>Z1F39836CC</t>
  </si>
  <si>
    <t>ZE339838A4</t>
  </si>
  <si>
    <t>DPO</t>
  </si>
  <si>
    <t>ABBATTIMENTO E POTATURA CIPRESSI PORCIA</t>
  </si>
  <si>
    <t>FRESATURA CEPPI STADIO FONTANAFREDDA</t>
  </si>
  <si>
    <t>NOLEGGIO ATTREZZATURA SEGNALETICA</t>
  </si>
  <si>
    <t>ZD939873B7</t>
  </si>
  <si>
    <t>Z953987404</t>
  </si>
  <si>
    <t xml:space="preserve">IL GIRASOLE SERVIZI SRL C.F. 01850770932 </t>
  </si>
  <si>
    <t>HILTI ITALIA SPA C.F. 00822480158</t>
  </si>
  <si>
    <t>BMOVE SRL C.F.10780170964</t>
  </si>
  <si>
    <t>ZD639AC417</t>
  </si>
  <si>
    <t>ASSISTENZA REVISIONE CARTA DEI SERVIZI</t>
  </si>
  <si>
    <t>RIPARAZIONI VARIE PARK</t>
  </si>
  <si>
    <t>Z4C39AC522</t>
  </si>
  <si>
    <t>Z5F39AC655</t>
  </si>
  <si>
    <t>AGGIO SOSTA CON SMARTPHONE</t>
  </si>
  <si>
    <t>AURA LEGAL</t>
  </si>
  <si>
    <t>Z5C39AD536</t>
  </si>
  <si>
    <t>PICARIN PUBBLICITA' C.F. SCRMRA64D30L736O</t>
  </si>
  <si>
    <t>ZA639ADA73</t>
  </si>
  <si>
    <t>RIPARAZIONE PANDA FC220CF</t>
  </si>
  <si>
    <t>Z3339B1899</t>
  </si>
  <si>
    <t>CARTA PARCOMETRI 12V</t>
  </si>
  <si>
    <t>Z0139B1EBB</t>
  </si>
  <si>
    <t>NOLEGGIO FRESACEPPI</t>
  </si>
  <si>
    <t>ASSISTENZA SU SERVIZI SIMOG E ME.PA</t>
  </si>
  <si>
    <t>ZA439B6523</t>
  </si>
  <si>
    <t>96285968C6</t>
  </si>
  <si>
    <t>LIBERO</t>
  </si>
  <si>
    <t>Z2239B7AF7</t>
  </si>
  <si>
    <t>AFFISSIONI FOGLI</t>
  </si>
  <si>
    <t>Z8239B7E4A</t>
  </si>
  <si>
    <t>PARAPEDONALI FONTANAFREDDA</t>
  </si>
  <si>
    <t>Z3239C0B7C</t>
  </si>
  <si>
    <t>MANUTENZIONE AIUOLE</t>
  </si>
  <si>
    <t>IPAS</t>
  </si>
  <si>
    <t>CONSULENZA RISCOSSIONE CPU</t>
  </si>
  <si>
    <t>IL GIARDINO SNC C.F. 01101320933</t>
  </si>
  <si>
    <t>Z8139C7BF6</t>
  </si>
  <si>
    <t>POLIZZA ASSICURATIVA INCENDIO CUMULATIVA</t>
  </si>
  <si>
    <t>RP COMPANY SPA C.F. 02717790303</t>
  </si>
  <si>
    <t>Z3639D64B5</t>
  </si>
  <si>
    <t>GALLEGGIANTE TRATTORE</t>
  </si>
  <si>
    <t>Z3139D6F20</t>
  </si>
  <si>
    <t>TUBI TRATTORI</t>
  </si>
  <si>
    <t>AFFISSIONI GRANDI POSTER</t>
  </si>
  <si>
    <t>Z8839E17AF</t>
  </si>
  <si>
    <t>TICKET AUTOMAZIONE</t>
  </si>
  <si>
    <t>ZD639E22E7</t>
  </si>
  <si>
    <t>GADGET PERSONALIZZATI</t>
  </si>
  <si>
    <t>CORSI FORMAZIONE GRU</t>
  </si>
  <si>
    <t>ZBE39E234C</t>
  </si>
  <si>
    <t>L&amp;S SRL C.F.  01502810938</t>
  </si>
  <si>
    <t>DARIN SRL C.F. 02034230264</t>
  </si>
  <si>
    <t>Z4D39E35DD</t>
  </si>
  <si>
    <t>SPAZI PUBBLICITARI TELEVISIVI</t>
  </si>
  <si>
    <t>Z2139E796C</t>
  </si>
  <si>
    <t>BATTERIE</t>
  </si>
  <si>
    <t>Z6F39E79DB</t>
  </si>
  <si>
    <t>ZD339E7B51</t>
  </si>
  <si>
    <t>FILTRI IMPIANTI AUTOSTAZIONE</t>
  </si>
  <si>
    <t>ZD339ED48A</t>
  </si>
  <si>
    <t>OSPITAGGIO WEBSITE</t>
  </si>
  <si>
    <t>SANISYSTEM GROUP SPA</t>
  </si>
  <si>
    <t>SORVEGLIANZA SANITARIA</t>
  </si>
  <si>
    <t>TELEFONI</t>
  </si>
  <si>
    <t>ZA33A01DC9</t>
  </si>
  <si>
    <t>Z7B3A03261</t>
  </si>
  <si>
    <t>RIPARAZIONE E COLLAUDO FIAT STRADA</t>
  </si>
  <si>
    <t>PRODOTTI PER PULIZIE</t>
  </si>
  <si>
    <t>PRODOTTI FERTILIZZANTI</t>
  </si>
  <si>
    <t>CONSULENZA LEGALE</t>
  </si>
  <si>
    <t>Z3B3A1464A</t>
  </si>
  <si>
    <t>ZD63A146E3</t>
  </si>
  <si>
    <t>ZA43A14723</t>
  </si>
  <si>
    <t>SME SPA C.F. 02323180279</t>
  </si>
  <si>
    <t>ZC03A1BB84</t>
  </si>
  <si>
    <t>VERNICI SEGNALETICA</t>
  </si>
  <si>
    <t xml:space="preserve">PIERO DELLA VALENTINA C.F. 01017130939 IVS SRL C.F. 09963460010 FONTANA INDUSTRIE VERNICI SRL C.F.  11934920155 </t>
  </si>
  <si>
    <t>96807095C9</t>
  </si>
  <si>
    <t>PARCOMETRI</t>
  </si>
  <si>
    <t>ADEL SRL C.F. 02316320270</t>
  </si>
  <si>
    <t>Z503A29854</t>
  </si>
  <si>
    <t xml:space="preserve">TAGLIANDI E COLLAUDI AUTOMEZZI </t>
  </si>
  <si>
    <t>Z493A29A5D</t>
  </si>
  <si>
    <t>BATTERIE PARCOMETRI</t>
  </si>
  <si>
    <t> Z6F3A37F40</t>
  </si>
  <si>
    <t>STUDIO FATTIBILITA' PARCHEGGIO VIA COLONNA</t>
  </si>
  <si>
    <t>01/03/23</t>
  </si>
  <si>
    <t>TELEMACO</t>
  </si>
  <si>
    <t>ASSISTENZA LEGALE REDAZIONE RELAZIONE</t>
  </si>
  <si>
    <t>Z623A406F9</t>
  </si>
  <si>
    <t>ZF83A40734</t>
  </si>
  <si>
    <t>COLLEGAMENTO DA REMOTO COMUNE PN</t>
  </si>
  <si>
    <t>Z033A5242D</t>
  </si>
  <si>
    <t>PUBBLIFORMEZ SRL C.F. 03635090875</t>
  </si>
  <si>
    <t>CORSO FORMAZIONE</t>
  </si>
  <si>
    <t>ZBF3A528C4</t>
  </si>
  <si>
    <t>RECINZIONE ARNIA PORCIA</t>
  </si>
  <si>
    <t>ZB03A6616A</t>
  </si>
  <si>
    <t xml:space="preserve">FONTANA INDUSTRIE VERNICI SRL C.F.  11934920155 </t>
  </si>
  <si>
    <t>ZC93A6C54C</t>
  </si>
  <si>
    <t>SFALCIO CIGLI VALVASONE ARZENE</t>
  </si>
  <si>
    <t> ZE03A6C793</t>
  </si>
  <si>
    <t>CASSETTE PRIMO SOCCORSO</t>
  </si>
  <si>
    <t>ZCE3A6C6A5</t>
  </si>
  <si>
    <t>PORTA TAGLIAFUOCO OBERDAN</t>
  </si>
  <si>
    <t>Z3C3A7645E</t>
  </si>
  <si>
    <t>RICAMBI PISTOLE PER TRACCIALINNE</t>
  </si>
  <si>
    <t>LICENZA ACCESSO LIMITATO PROGRAMMA CUP</t>
  </si>
  <si>
    <t>Z523A7AEEE</t>
  </si>
  <si>
    <t xml:space="preserve">FLOWBIRD ITALIA SRL C.F. 04065160964 </t>
  </si>
  <si>
    <t>AFFISSIONI SAN MICHELE AL TAGLIAMENTO</t>
  </si>
  <si>
    <t>Z16359C6BB</t>
  </si>
  <si>
    <t>SFALCIO CIGLI SAN MARTINO AL TAGLIAMENTO</t>
  </si>
  <si>
    <t>ZC2359C702</t>
  </si>
  <si>
    <t>MANUTENZIONE VERDE ROVEREDO</t>
  </si>
  <si>
    <t>STENDARDI</t>
  </si>
  <si>
    <t>Z7D3684FEB</t>
  </si>
  <si>
    <t>STAMPANTI PORTATILI</t>
  </si>
  <si>
    <t>ZCD36AF956</t>
  </si>
  <si>
    <t>ASSISTENZA AUTOMAZIONI</t>
  </si>
  <si>
    <t>9268383F98</t>
  </si>
  <si>
    <t>SERVIZI RISCOSSIONE</t>
  </si>
  <si>
    <t>MUNICIPIA SPA C.F. 01973900838</t>
  </si>
  <si>
    <t>9268455B04</t>
  </si>
  <si>
    <t>SERVIZI POSTALI</t>
  </si>
  <si>
    <t>ROTOLI CARTA TERMICA PER STAMPANTI AUSILIARI</t>
  </si>
  <si>
    <t>Z8D379C258</t>
  </si>
  <si>
    <t>RIPARAZIONI MANICHETTE MULTIPIANI</t>
  </si>
  <si>
    <t>Z7337EDF20</t>
  </si>
  <si>
    <t>ZEF3851C65</t>
  </si>
  <si>
    <t>CONSULENZA DIRITTO SOCIETARIO</t>
  </si>
  <si>
    <t>AURA LEGAL STA C.F.  S.B.T.A. a R.L.
C.F. 05481690286</t>
  </si>
  <si>
    <t>Z3D3851D71</t>
  </si>
  <si>
    <t>LAVORI DI CARTONGESSO</t>
  </si>
  <si>
    <t>CO.GE SRL C.F. 00632910931</t>
  </si>
  <si>
    <t> Z1F38534BB</t>
  </si>
  <si>
    <t>OMAGGI PROMOZIONALI PERSONALIZZATI</t>
  </si>
  <si>
    <t>SIRI ITALIANA SRL C.F. 04207640279</t>
  </si>
  <si>
    <t>Z2C386CD2B</t>
  </si>
  <si>
    <t>PLAFONIERE CANDIANI</t>
  </si>
  <si>
    <t>Z8A38798F3</t>
  </si>
  <si>
    <t>RASTRELLIERE</t>
  </si>
  <si>
    <t>METALCO SRL C.F. 04299810269</t>
  </si>
  <si>
    <t>Z333879EEA</t>
  </si>
  <si>
    <t>CONSULENZA LEGALE ATTI</t>
  </si>
  <si>
    <t>ZF838815B4</t>
  </si>
  <si>
    <t>CONSULENZA SERVIZIO COATTIVA</t>
  </si>
  <si>
    <t>OESIS SRL C.F. 04575750270</t>
  </si>
  <si>
    <t>Z6B3895A79</t>
  </si>
  <si>
    <t>SOSTITUZIONE GOMME</t>
  </si>
  <si>
    <t>Z67389C63A</t>
  </si>
  <si>
    <t>REPORT AZIENDALE</t>
  </si>
  <si>
    <t>CREDIT SAFE ITALIA SRL C.F. 07589380968</t>
  </si>
  <si>
    <t>Z03389DD47</t>
  </si>
  <si>
    <t>MOTOSEGA</t>
  </si>
  <si>
    <t>Z9538A7E35</t>
  </si>
  <si>
    <t>ZB038A8772</t>
  </si>
  <si>
    <t>GILET ALTA VISIBILITA'</t>
  </si>
  <si>
    <t>ZA538C419D</t>
  </si>
  <si>
    <t>AVVITATORE</t>
  </si>
  <si>
    <t>Z3838C6EC0</t>
  </si>
  <si>
    <t>RINNOVO LICENZE</t>
  </si>
  <si>
    <t>Z1B38D0E98</t>
  </si>
  <si>
    <t>SEGNALETICA STRADALE</t>
  </si>
  <si>
    <t>Z0038D7521</t>
  </si>
  <si>
    <t>PC VIDEOCAMERE VALLONA</t>
  </si>
  <si>
    <t>Z3238E4C95</t>
  </si>
  <si>
    <t>CUSCINETTI TRATTORE</t>
  </si>
  <si>
    <t>AGRI RAVAGNOLO SRL C.F. 00529740938</t>
  </si>
  <si>
    <t>Z4538E54A5</t>
  </si>
  <si>
    <t>TAPPI BENZINA PORTER</t>
  </si>
  <si>
    <t>Z6538F41B8</t>
  </si>
  <si>
    <t>RIPARAZIONE ATTREZZATURA</t>
  </si>
  <si>
    <t>ZE838F8D3A</t>
  </si>
  <si>
    <t>PNEUMATICI FIAT STRADA</t>
  </si>
  <si>
    <t>Z3238F9219</t>
  </si>
  <si>
    <t>NOLEGGIO PIATTAFORMA</t>
  </si>
  <si>
    <t>Z5138FF69E</t>
  </si>
  <si>
    <t>PULIZIA E ABBATTIMENTI FONTANAFREDDA</t>
  </si>
  <si>
    <t>ZC338FF6F3</t>
  </si>
  <si>
    <t>PULIZIA E ABBATTIMENTI PORCIA</t>
  </si>
  <si>
    <t>ZE838FF71E</t>
  </si>
  <si>
    <t>BERRETTI INVERNALI A.V.</t>
  </si>
  <si>
    <t>ZF4390A9DB</t>
  </si>
  <si>
    <t>RICERCA PERSONALE</t>
  </si>
  <si>
    <t>ZE83916BB2</t>
  </si>
  <si>
    <t>AD.EL. SRL  C.F. 02316320270</t>
  </si>
  <si>
    <t>Z9E393EC96</t>
  </si>
  <si>
    <t>PULIZIA PARK</t>
  </si>
  <si>
    <t>9570318C3E</t>
  </si>
  <si>
    <t>MACCHINA OPERATRICE</t>
  </si>
  <si>
    <t>ENERGREEN SPA C.F. 02799730243</t>
  </si>
  <si>
    <t>Z483953B47</t>
  </si>
  <si>
    <t>SERVIZIO AFFISSIONI</t>
  </si>
  <si>
    <t>ZF43957276</t>
  </si>
  <si>
    <t>Z9739572E3</t>
  </si>
  <si>
    <t>SALE</t>
  </si>
  <si>
    <t>ZC73957314</t>
  </si>
  <si>
    <t>ZE73A81BB9</t>
  </si>
  <si>
    <t>SFALCIO CIGLI</t>
  </si>
  <si>
    <t>ZD73A81C50</t>
  </si>
  <si>
    <t>ZC13A81D3F</t>
  </si>
  <si>
    <t>PNEUMATICI DOBLO METANO</t>
  </si>
  <si>
    <t>Z2B3A84A1E</t>
  </si>
  <si>
    <t>RIPARAZIONE CONTAMONETE</t>
  </si>
  <si>
    <t>ZA83A84A79</t>
  </si>
  <si>
    <t>PERSONALIZZAZIONE ABBIGLIAMENTO</t>
  </si>
  <si>
    <t>Z4F3A89488</t>
  </si>
  <si>
    <t>PULIZIA MURI PARK VERDI</t>
  </si>
  <si>
    <t xml:space="preserve">SITRADEITALIA SPA C.F. 01022550158 </t>
  </si>
  <si>
    <t>TOMASELLA GUIDO E ARTURO SNC C.F. 01065050930</t>
  </si>
  <si>
    <t>Z7D3A8EC6D</t>
  </si>
  <si>
    <t>MAGLIE PERSONALIZZATE</t>
  </si>
  <si>
    <t>ZA53A909D6</t>
  </si>
  <si>
    <t>Z883A946A7</t>
  </si>
  <si>
    <t>RASAERBA</t>
  </si>
  <si>
    <t>VISITE MEDICHE</t>
  </si>
  <si>
    <t>ZA73AA59B2</t>
  </si>
  <si>
    <t>ZA63AAD5F2</t>
  </si>
  <si>
    <t>SCARPE INFORTUNISTICHE</t>
  </si>
  <si>
    <t>PRODOTTI DISERBO ZOPPOLA</t>
  </si>
  <si>
    <t>PRODOTTI DISERBO PORCIA</t>
  </si>
  <si>
    <t>Z433AB2FF0</t>
  </si>
  <si>
    <t>ZEF3AB3037</t>
  </si>
  <si>
    <t>PNEUMATICI DACIA</t>
  </si>
  <si>
    <t>ZF73AB49E7</t>
  </si>
  <si>
    <t>NOTEBOOK E CELLULARI</t>
  </si>
  <si>
    <t>INSTALLAZIONE CESTINI PORCIA</t>
  </si>
  <si>
    <t>Z113AB8191</t>
  </si>
  <si>
    <t>ZF73ABB2D0</t>
  </si>
  <si>
    <t>BUSTE MONETE</t>
  </si>
  <si>
    <t> Z3A3ABB3D6</t>
  </si>
  <si>
    <t>IMPRESTAR SRL C.F. 05039990261</t>
  </si>
  <si>
    <t>ZDC3ABF8FE</t>
  </si>
  <si>
    <t>SFALCIO BORDI CORDENONS</t>
  </si>
  <si>
    <t>ZE63AC800D</t>
  </si>
  <si>
    <t>PANTALONI AUSILIARI</t>
  </si>
  <si>
    <t>ZC93AC9B88</t>
  </si>
  <si>
    <t>BATTERIA TRATTORE</t>
  </si>
  <si>
    <t>AUTOMEZZO FIAT FIORINO</t>
  </si>
  <si>
    <t>CORSO FORMAZIONE GRU</t>
  </si>
  <si>
    <t>Z623AECFF9</t>
  </si>
  <si>
    <t>ZE23AED028</t>
  </si>
  <si>
    <t>SFALCIO AREE VERDI ROVEREDO</t>
  </si>
  <si>
    <t>Z443AED0B6</t>
  </si>
  <si>
    <t>30/04/23</t>
  </si>
  <si>
    <t>Z703AEE36F</t>
  </si>
  <si>
    <t>SERVER CUP E COATTIVA</t>
  </si>
  <si>
    <t>Z653AF4C52</t>
  </si>
  <si>
    <t>TIMBRACARTELLINI</t>
  </si>
  <si>
    <t>28/074/23</t>
  </si>
  <si>
    <t>Z413AF93FF</t>
  </si>
  <si>
    <t>BERRETTI ESTIVI</t>
  </si>
  <si>
    <t>RICAMBI RETROFIT</t>
  </si>
  <si>
    <t>Z643AF949B</t>
  </si>
  <si>
    <t>TRACCIALINEE</t>
  </si>
  <si>
    <t>Z8F3AF9664</t>
  </si>
  <si>
    <t>SFALCIO AZZANO DECIMO</t>
  </si>
  <si>
    <t>Z0F3B02074</t>
  </si>
  <si>
    <t>ZDB3B02183</t>
  </si>
  <si>
    <t>RCA FIORINO</t>
  </si>
  <si>
    <t>Z7E3B027D2</t>
  </si>
  <si>
    <t>ADESIVI AUTOMEZZI</t>
  </si>
  <si>
    <t>Z443B0CC98</t>
  </si>
  <si>
    <t>CINGHIE TRINCIA LAMBORGHINI</t>
  </si>
  <si>
    <t>ZE83B11440</t>
  </si>
  <si>
    <t>ZA83B1F337</t>
  </si>
  <si>
    <t>CERTIFICATO FIRMA DIGITALE AUTOMATICA</t>
  </si>
  <si>
    <t>Z113B21DDB</t>
  </si>
  <si>
    <t>SOSTITUZIONE MANICHETTE PARK</t>
  </si>
  <si>
    <t>TRATTORINO</t>
  </si>
  <si>
    <t>Z8B3B2B465</t>
  </si>
  <si>
    <t>Z023B32E4E</t>
  </si>
  <si>
    <t>TABELLA SEGNALETICA</t>
  </si>
  <si>
    <t>Z4A3B34E75</t>
  </si>
  <si>
    <t>PORTA MACCHINA OPERATRICE</t>
  </si>
  <si>
    <t>Z773B37CE7</t>
  </si>
  <si>
    <t>Z3B3B37D66</t>
  </si>
  <si>
    <t>ASSICURAZIONE KASCO AUTOMEZZO</t>
  </si>
  <si>
    <t>Z0A3B41BC6</t>
  </si>
  <si>
    <t>DPI CREME SOLARI</t>
  </si>
  <si>
    <t>MANUTENZIONE AUTOMEZZI</t>
  </si>
  <si>
    <t>Z013B44578</t>
  </si>
  <si>
    <t>98407381E6</t>
  </si>
  <si>
    <t>SFALCIO BANCHINE STRADALI</t>
  </si>
  <si>
    <t>POTATURA ALBERI E SIEPI CORDENONS</t>
  </si>
  <si>
    <t>SFALCIO MARCIAPIEDI E PIAZZE CORDENONS</t>
  </si>
  <si>
    <t>Z0E3B46859</t>
  </si>
  <si>
    <t>ZCC3B46893</t>
  </si>
  <si>
    <t>Z8F3B468CD</t>
  </si>
  <si>
    <t>CENTRODET SPA C.F. 02533140287</t>
  </si>
  <si>
    <t>ZA13B54B3D</t>
  </si>
  <si>
    <t>BBTEC SRL C.F.  01502810938</t>
  </si>
  <si>
    <t>FORNITURA PERSONALE INTERINALE</t>
  </si>
  <si>
    <t>CONSULENZA MERCATO ITTICO</t>
  </si>
  <si>
    <t>Z4C3B66A28</t>
  </si>
  <si>
    <t>INSTALLAZIONE CONDIZIONATORI</t>
  </si>
  <si>
    <t>OPERE EDILI SU APPATAMENTO</t>
  </si>
  <si>
    <t xml:space="preserve">	Z1D3B4EADF</t>
  </si>
  <si>
    <t>Z923B66B60</t>
  </si>
  <si>
    <t>STILBAGNOCASA SRL C.F. 01160000939</t>
  </si>
  <si>
    <t>ZEB3B675A3</t>
  </si>
  <si>
    <t>PULIZIA APPARTAMENTO BIBIONE</t>
  </si>
  <si>
    <t>ZE43B67F84</t>
  </si>
  <si>
    <t>SFALCIO MARCIAPIEDI ROVEREDO</t>
  </si>
  <si>
    <t>Z923B6B3EE</t>
  </si>
  <si>
    <t>ABBIGLIAMENTO ALTA VISIBILITA</t>
  </si>
  <si>
    <t>NOLEGGIO PLE</t>
  </si>
  <si>
    <t>Z0C3B6D086</t>
  </si>
  <si>
    <t>Z4B3B78A25</t>
  </si>
  <si>
    <t>VIGILANZA SANITARIA MERCATO ITTICO</t>
  </si>
  <si>
    <t>MONITORAGGIO E PROTEZIONE DA REMOTO PC</t>
  </si>
  <si>
    <t>Z553B78AE1</t>
  </si>
  <si>
    <t>Z983B7912C</t>
  </si>
  <si>
    <t>ABBIGLIAMENTO ALTA VISIBILITA' PANTALONI CORTI</t>
  </si>
  <si>
    <t xml:space="preserve">SERVER SEDE </t>
  </si>
  <si>
    <t>ZD13B78BF2</t>
  </si>
  <si>
    <t>Z9E3B793C5</t>
  </si>
  <si>
    <t>T-SHIRT ARANCIONE</t>
  </si>
  <si>
    <t>RIPARAZIONE TRATTORE</t>
  </si>
  <si>
    <t>Z893B794F9</t>
  </si>
  <si>
    <t>ZA03B79E1D</t>
  </si>
  <si>
    <t>LAVORI APPARTAMENTO BIBIONE</t>
  </si>
  <si>
    <t>ZB83B7B059</t>
  </si>
  <si>
    <t>CARTA PARCOMETRI</t>
  </si>
  <si>
    <t>Z8A3B7F168</t>
  </si>
  <si>
    <t>VALUTAZIONE VALORE AZIONI</t>
  </si>
  <si>
    <t>Z393B8476D</t>
  </si>
  <si>
    <t>FORMAZIONE RISCOSSIONE COATTIVA</t>
  </si>
  <si>
    <t>ABBIGLIAMENTO AUSILIARI BIBIONE</t>
  </si>
  <si>
    <t>ZD93B84864</t>
  </si>
  <si>
    <t>BIO-RES SOC. COOP. C.F. 02251410300</t>
  </si>
  <si>
    <t>SANISYSTEM GROUP SPA C.F. 01422190932</t>
  </si>
  <si>
    <t>Z7B3B85D23</t>
  </si>
  <si>
    <t>REDAZIONE DVR</t>
  </si>
  <si>
    <t>BICICLETTE</t>
  </si>
  <si>
    <t>CICLOTIME SRL C.F. 01902010931</t>
  </si>
  <si>
    <t>Z0C3B8A62B</t>
  </si>
  <si>
    <t>Z6A3B8A6FE</t>
  </si>
  <si>
    <t>STAMPA FASCICOLO DI BILANCIO</t>
  </si>
  <si>
    <t>Z363B8B569</t>
  </si>
  <si>
    <t>BORSE PERSONALIZZATE</t>
  </si>
  <si>
    <t>ZC23B8F2AD</t>
  </si>
  <si>
    <t>RILEGATURA CARTA INTESTATA</t>
  </si>
  <si>
    <t>Z8A3B94E74</t>
  </si>
  <si>
    <t>TRASFERIMENTO PROGRAMMA SU SERVER</t>
  </si>
  <si>
    <t>Z0E3BABB1A</t>
  </si>
  <si>
    <t>RICAMBI AUTOMAZIONE</t>
  </si>
  <si>
    <t>ZEF3BBC896</t>
  </si>
  <si>
    <t>SALCIO CIGLI ERTO E CASSO</t>
  </si>
  <si>
    <t>VALCELLINA COOPERATIVA SOC.COOP. C.F. 00626140933</t>
  </si>
  <si>
    <t xml:space="preserve">ATTREZZATURA MANUTENZIONE VERDE </t>
  </si>
  <si>
    <t>Z9D3BC5E11</t>
  </si>
  <si>
    <t>Z0D3BC5E79</t>
  </si>
  <si>
    <t> Z3D3BD0944</t>
  </si>
  <si>
    <t>PANNELLI PUBBLICITARI</t>
  </si>
  <si>
    <t>ZCE3BD615F</t>
  </si>
  <si>
    <t>MANIA GREEN  SNC C.F. 01827690932</t>
  </si>
  <si>
    <t>NOLEGGIO BAGNI TRAMONTI DI SOPRA</t>
  </si>
  <si>
    <t>SPONSORIZZAZIONE PUBBLICITARIA</t>
  </si>
  <si>
    <t>MACCAN PRATA CALCIO a 5 S.S.D. a R.L C.F. 91086590931</t>
  </si>
  <si>
    <t>ZB93BE7BF8</t>
  </si>
  <si>
    <t>Z363BE7CF0</t>
  </si>
  <si>
    <t>RIPARAZIONE ASCENSORE</t>
  </si>
  <si>
    <t>MANUNTENZIONE FONTANA</t>
  </si>
  <si>
    <t>ZDE3BF0080</t>
  </si>
  <si>
    <t>ZB03BF00D9</t>
  </si>
  <si>
    <t>ZAA3BF0131</t>
  </si>
  <si>
    <t>IRRIGAZIONE VERDE SRL C.F. 02756300303</t>
  </si>
  <si>
    <t>ZCC3BF3D57</t>
  </si>
  <si>
    <t>N. 2 PC E STAMPANTE</t>
  </si>
  <si>
    <t>ZF03BF3F33</t>
  </si>
  <si>
    <t>RIPARAZIONE JUMPER</t>
  </si>
  <si>
    <t>ZD13BF5C1A</t>
  </si>
  <si>
    <t>Z943BF5C54</t>
  </si>
  <si>
    <t>ABBONAMENTO IL SOLE 24 ORE</t>
  </si>
  <si>
    <t>LICENZA RILEVAZIONE PRESENZE SMARTPHONE</t>
  </si>
  <si>
    <t>IL SOLE 24 ORE SPA C.F. 00777910159</t>
  </si>
  <si>
    <t>Z7C3BFE211</t>
  </si>
  <si>
    <t>TELEFONO</t>
  </si>
  <si>
    <t xml:space="preserve">PARERE LEGALE </t>
  </si>
  <si>
    <t>ZE13BFE2D1</t>
  </si>
  <si>
    <t>Z1E3BFFABC</t>
  </si>
  <si>
    <t>BIGLIETTI DA VISITA MARANO</t>
  </si>
  <si>
    <t>Z153C008FA</t>
  </si>
  <si>
    <t>CARTA IGIENICA</t>
  </si>
  <si>
    <t>PIATTAFORMA TOSAP E CANONE MERCATALE</t>
  </si>
  <si>
    <t>Z893C008DE</t>
  </si>
  <si>
    <t>Z2D3C05414</t>
  </si>
  <si>
    <t>COLLEGAMENTO INTERNET MARANO</t>
  </si>
  <si>
    <t>Z743C06A28</t>
  </si>
  <si>
    <t>SEGNALETICA STRADALE ORIZZONTALE</t>
  </si>
  <si>
    <t>Z7D3C1182A</t>
  </si>
  <si>
    <t>CARTA STAMPANTI AUSILIARI</t>
  </si>
  <si>
    <t>ZA13C152E4</t>
  </si>
  <si>
    <t>BLOCCHETTI MERCATO ITTICO</t>
  </si>
  <si>
    <t>Z1B3C162BD</t>
  </si>
  <si>
    <t>ZB43C18EEB</t>
  </si>
  <si>
    <t>RACK MERCATO ITTICO</t>
  </si>
  <si>
    <t>CASSETTE PSE PER PESCE</t>
  </si>
  <si>
    <t>I.P.E. SRL C.F. 00340550300</t>
  </si>
  <si>
    <t>Z3F3C1C7A0</t>
  </si>
  <si>
    <t>ZEC3C209DD</t>
  </si>
  <si>
    <t>PROMOZIONE AZIENDALE</t>
  </si>
  <si>
    <t>SISTEMA BASKET PORDENONE C.F. 01556800934</t>
  </si>
  <si>
    <t>Z3D3C26BCE</t>
  </si>
  <si>
    <t>STENDARDI MANIAGO</t>
  </si>
  <si>
    <t>Z603C26D65</t>
  </si>
  <si>
    <t>RIPARAZIONE PANDA</t>
  </si>
  <si>
    <t>Z823C2739E</t>
  </si>
  <si>
    <t>PULIZIE UFFICI MARANO</t>
  </si>
  <si>
    <t>OASI SOC. COOP. ARL C.F. 01644980300</t>
  </si>
  <si>
    <t>SEGNALETICA PIAVE SOC. COOP. C.F. 04354560270</t>
  </si>
  <si>
    <t>ABBIGLIAMENTO ALTA VISIBILITA'</t>
  </si>
  <si>
    <t>Z173C2A632</t>
  </si>
  <si>
    <t>Z8E3C30600</t>
  </si>
  <si>
    <t>ZC13C3BB68</t>
  </si>
  <si>
    <t>Z023C41327</t>
  </si>
  <si>
    <t>ZD63C4165E</t>
  </si>
  <si>
    <t>Z3E3C41694</t>
  </si>
  <si>
    <t>VERIFICA IMPIANTO DI REFRIGERAZIONE MARANO</t>
  </si>
  <si>
    <t>ACQUISTO RICEVUTE MARANO</t>
  </si>
  <si>
    <t>COOP. PESCATORI SAN VITO</t>
  </si>
  <si>
    <t>RIPARAZIONE DACIA LOGAN</t>
  </si>
  <si>
    <t>PRESTAZIONE SERVIZI ORGANIZZATIVI</t>
  </si>
  <si>
    <t>ZFA3C43F72</t>
  </si>
  <si>
    <t>Z633C4652F</t>
  </si>
  <si>
    <t>Z223C49C38</t>
  </si>
  <si>
    <t>PRODOTTI PER IL DISERBO</t>
  </si>
  <si>
    <t>Z403C49D71</t>
  </si>
  <si>
    <t>PULIZIE PARK</t>
  </si>
  <si>
    <t>ZB93C4E641</t>
  </si>
  <si>
    <t>TARGHE MARANO</t>
  </si>
  <si>
    <t>Z1A3C50DC2</t>
  </si>
  <si>
    <t>POTATURA GELSI CORDENONS</t>
  </si>
  <si>
    <t>GREENED GIARDINI DI ENDRIGO DAVIDE C.F. NDRDVD97R20G888I</t>
  </si>
  <si>
    <t>Z893C5B7E2</t>
  </si>
  <si>
    <t>VERIFICA IMPIANTO ANTINCENDIO MARANO</t>
  </si>
  <si>
    <t>MEG IMPIANTI SRL C.F. 02632740300</t>
  </si>
  <si>
    <t>ZAB3C5C011</t>
  </si>
  <si>
    <t>DIREZIONE MERCATO ITTICO</t>
  </si>
  <si>
    <t>ASSISTENZA LEGALE AGGIORNAMENTO CONTRATTO PORCIA</t>
  </si>
  <si>
    <t>Z4E3C60A07</t>
  </si>
  <si>
    <t>Z513C675B5</t>
  </si>
  <si>
    <t>AGGIORNAMENTO REGISTRATORI DI CASSA</t>
  </si>
  <si>
    <t>Z263C70021</t>
  </si>
  <si>
    <t>PIANTANA E SEGNALETICA UFFICIO MARANO</t>
  </si>
  <si>
    <t>ZE73C73A08</t>
  </si>
  <si>
    <t>Z563C8AFBA</t>
  </si>
  <si>
    <t>Z093C8E191</t>
  </si>
  <si>
    <t>GRUPPI DI CONTINUITA'</t>
  </si>
  <si>
    <t>Z573C91ECA</t>
  </si>
  <si>
    <t>RIPARAZIONE FIAT PUNTO</t>
  </si>
  <si>
    <t>Z8C3C9B26B</t>
  </si>
  <si>
    <t>ZDC3CA03CA</t>
  </si>
  <si>
    <t>CORSI FORMAZIONE</t>
  </si>
  <si>
    <t>Z253CA6298</t>
  </si>
  <si>
    <t>TAGLIANDO PORTER</t>
  </si>
  <si>
    <t>Z733CAB94F</t>
  </si>
  <si>
    <t xml:space="preserve">BIGLIETTI DA VISITA </t>
  </si>
  <si>
    <t>Z4E3CAE157</t>
  </si>
  <si>
    <t>PRODOTTI PULIZIE MARANO</t>
  </si>
  <si>
    <t>REGIONAL STORE DI CANTIELLO ORAZIO C.F.  CNTRZO70R10E889L</t>
  </si>
  <si>
    <t>LIBRI</t>
  </si>
  <si>
    <t>ZF13CAE222</t>
  </si>
  <si>
    <t>Z313CAE259</t>
  </si>
  <si>
    <t>Z063CAE286</t>
  </si>
  <si>
    <t>ABBIGLIAMENTO PERSONALIZZATO</t>
  </si>
  <si>
    <t>PULICART DI DONATO R. E C. SAS C.F. 00518280300</t>
  </si>
  <si>
    <t>Z863CAEE79</t>
  </si>
  <si>
    <t>Z7C3CBA70C</t>
  </si>
  <si>
    <t>RIPARAZIONE PORTA AUTOSTAZIONE</t>
  </si>
  <si>
    <t>NADALIN TIZIANO C.F. NDLTZN54B06G888K</t>
  </si>
  <si>
    <t>ZD93CBD4B4</t>
  </si>
  <si>
    <t>SEMINA ASILO NIDO CORDENONS</t>
  </si>
  <si>
    <t>Z343CC2C98</t>
  </si>
  <si>
    <t>STUDIO TECNICO ASSOCIATO ADRIA FLOR C.F.  03015860301</t>
  </si>
  <si>
    <t>ZA13CC6959</t>
  </si>
  <si>
    <t>Z153CC6FBC</t>
  </si>
  <si>
    <t>SPECCHIO TRATTORE</t>
  </si>
  <si>
    <t>Z773CCE45A</t>
  </si>
  <si>
    <t>ETICHETTE CON VELCRO</t>
  </si>
  <si>
    <t>Z9F3CFFA9B</t>
  </si>
  <si>
    <t>SPOSTAMENTO PALO</t>
  </si>
  <si>
    <t>HERA LUCE SRL C.F. 02074861200</t>
  </si>
  <si>
    <t>ZA93D03FF9</t>
  </si>
  <si>
    <t>TESSERE DI PROSSIMITA' AUTOMAZIONE</t>
  </si>
  <si>
    <t>Z8E3D0590D</t>
  </si>
  <si>
    <t>SEGNALETICA BIBIONE</t>
  </si>
  <si>
    <t>PNEUMATICI PORTER</t>
  </si>
  <si>
    <t>Z953D0A283</t>
  </si>
  <si>
    <t>ZE53D0A37C</t>
  </si>
  <si>
    <t>ZA33D0B20D</t>
  </si>
  <si>
    <t>CORSO FORMAZIONE SICUREZZA</t>
  </si>
  <si>
    <t xml:space="preserve">FONDAZIONE OSF IMPRESA SOCIALE C.F. 91079660931  IAL FVG SRL C.F. 80012950301 </t>
  </si>
  <si>
    <t>CORSI DI FORMAZIONE</t>
  </si>
  <si>
    <t>ZD93D1A50E</t>
  </si>
  <si>
    <t>RIMOZIONE VEICOLO</t>
  </si>
  <si>
    <t>Z543D1D0A0</t>
  </si>
  <si>
    <t>Z613D1E7BD</t>
  </si>
  <si>
    <t>VERIFICA MESSA A TERRA</t>
  </si>
  <si>
    <t>Z183D1EB98</t>
  </si>
  <si>
    <t>Z893D4545F</t>
  </si>
  <si>
    <t>Z0A3D48094</t>
  </si>
  <si>
    <t>ZCA3D533CA</t>
  </si>
  <si>
    <t>GASOLIO DA RISCALDAMENTO</t>
  </si>
  <si>
    <t>DREOSSO SRL C.F. 01793720309</t>
  </si>
  <si>
    <t>Z7B3D57F90</t>
  </si>
  <si>
    <t>POLIZZA RC PATRIMONIALE</t>
  </si>
  <si>
    <t xml:space="preserve">	Z723D73172</t>
  </si>
  <si>
    <t>RIPARAZIONE CASSA AUTOMATICA OBERDAN</t>
  </si>
  <si>
    <t>Z4D3D7AEC7</t>
  </si>
  <si>
    <t xml:space="preserve">SPAZI PUBBLICITARI </t>
  </si>
  <si>
    <t>30/11/23</t>
  </si>
  <si>
    <t>Z933D93639</t>
  </si>
  <si>
    <t>SOSTEGNO WEBINAR</t>
  </si>
  <si>
    <t>29/12/29</t>
  </si>
  <si>
    <t>29/12/23</t>
  </si>
  <si>
    <t>CONTI DI RANERI MASSIMO C.F. 00633300934</t>
  </si>
  <si>
    <t>LA STAMPERIA MARCONI SNC C.F. 01653420933</t>
  </si>
  <si>
    <t>FRIGOTECNO DI NADAL DARIO E C. SNC C.F. 018555670939</t>
  </si>
  <si>
    <t>MAZZARO EMANUELE C.F. MZZMNL78L28D325C</t>
  </si>
  <si>
    <t>PUBLI MOVIE SNC C.F. 02300400302</t>
  </si>
  <si>
    <t>X-STREAM SRL C.F. 01555390358</t>
  </si>
  <si>
    <t>LE BATTERIE DI FULOP ELVIRA C.F. FLPLVR74C62Z134J</t>
  </si>
  <si>
    <t>BORTOLUS DI BORTOLUS ANTONIO C.F. BRTNTN71E28G888P</t>
  </si>
  <si>
    <t>AIPARK C.F. 97583540014</t>
  </si>
  <si>
    <t>PRIMA PAGINA ITALIA SRLS C.F. 01980030892</t>
  </si>
  <si>
    <t>ZC5351E217</t>
  </si>
  <si>
    <t>Contratti di forniture, beni e servizi
Anno 2023
Dati aggiornati al 31/12/2023</t>
  </si>
  <si>
    <t>SVILUPPO E TERRITORIO C.F. 91076250934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</si>
</sst>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36" x14ac:knownFonts="1">
    <font>
      <sz val="11"/>
      <color theme="1"/>
      <name val="Calibri"/>
      <family val="2"/>
      <scheme val="minor"/>
    </font>
    <font>
      <sz val="11"/>
      <color theme="1"/>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color theme="1"/>
      <name val="Calibri"/>
      <family val="2"/>
      <scheme val="minor"/>
    </font>
    <font>
      <sz val="11"/>
      <color indexed="8"/>
      <name val="Calibri"/>
      <family val="2"/>
    </font>
    <font>
      <b/>
      <sz val="11"/>
      <color indexed="52"/>
      <name val="Calibri"/>
      <family val="2"/>
      <scheme val="minor"/>
    </font>
    <font>
      <sz val="11"/>
      <color indexed="52"/>
      <name val="Calibri"/>
      <family val="2"/>
      <scheme val="minor"/>
    </font>
    <font>
      <sz val="11"/>
      <color indexed="60"/>
      <name val="Calibri"/>
      <family val="2"/>
      <scheme val="minor"/>
    </font>
    <font>
      <b/>
      <sz val="18"/>
      <color indexed="56"/>
      <name val="Cambria"/>
      <family val="2"/>
      <scheme val="major"/>
    </font>
    <font>
      <b/>
      <sz val="15"/>
      <color indexed="56"/>
      <name val="Calibri"/>
      <family val="2"/>
      <scheme val="minor"/>
    </font>
    <font>
      <b/>
      <sz val="13"/>
      <color indexed="56"/>
      <name val="Calibri"/>
      <family val="2"/>
      <scheme val="minor"/>
    </font>
    <font>
      <b/>
      <sz val="11"/>
      <color indexed="56"/>
      <name val="Calibri"/>
      <family val="2"/>
      <scheme val="minor"/>
    </font>
    <font>
      <sz val="9"/>
      <color rgb="FF474747"/>
      <name val="Calibri"/>
      <family val="2"/>
      <scheme val="minor"/>
    </font>
    <font>
      <sz val="11"/>
      <color theme="1"/>
      <name val="Garamond"/>
      <family val="1"/>
    </font>
    <font>
      <b/>
      <sz val="11"/>
      <color indexed="8"/>
      <name val="Calibri"/>
      <family val="2"/>
    </font>
    <font>
      <b/>
      <sz val="11"/>
      <color theme="1"/>
      <name val="Calibri"/>
      <family val="2"/>
    </font>
    <font>
      <sz val="11"/>
      <color theme="1"/>
      <name val="Calibri"/>
      <family val="2"/>
    </font>
    <font>
      <sz val="11"/>
      <name val="Calibri"/>
      <family val="2"/>
    </font>
    <font>
      <sz val="22"/>
      <color theme="1"/>
      <name val="Calibri"/>
      <family val="2"/>
    </font>
    <font>
      <sz val="11"/>
      <name val="Garamond"/>
      <family val="1"/>
    </font>
    <font>
      <sz val="11"/>
      <name val="Calibri"/>
      <family val="2"/>
      <scheme val="minor"/>
    </font>
    <font>
      <sz val="10"/>
      <color theme="1"/>
      <name val="Calibri"/>
      <family val="2"/>
      <scheme val="minor"/>
    </font>
    <font>
      <sz val="10"/>
      <color theme="1"/>
      <name val="Calibri"/>
      <family val="2"/>
    </font>
    <font>
      <sz val="10"/>
      <name val="Calibri"/>
      <family val="2"/>
    </font>
    <font>
      <sz val="11"/>
      <color rgb="FF474747"/>
      <name val="Calibri"/>
      <family val="2"/>
      <scheme val="minor"/>
    </font>
    <font>
      <sz val="9"/>
      <name val="Calibri"/>
      <family val="2"/>
      <scheme val="minor"/>
    </font>
    <font>
      <sz val="9"/>
      <color theme="1"/>
      <name val="Calibri"/>
      <family val="2"/>
    </font>
    <font>
      <strike/>
      <sz val="11"/>
      <color theme="1"/>
      <name val="Calibri"/>
      <family val="2"/>
    </font>
  </fonts>
  <fills count="29">
    <fill>
      <patternFill patternType="none"/>
    </fill>
    <fill>
      <patternFill patternType="gray125"/>
    </fill>
    <fill>
      <patternFill patternType="solid">
        <fgColor rgb="FFFFEB9C"/>
      </patternFill>
    </fill>
    <fill>
      <patternFill patternType="solid">
        <fgColor rgb="FFA5A5A5"/>
      </patternFill>
    </fill>
    <fill>
      <patternFill patternType="solid">
        <fgColor rgb="FFFFFFCC"/>
      </patternFill>
    </fill>
    <fill>
      <patternFill patternType="solid">
        <fgColor theme="5" tint="0.59999389629810485"/>
        <bgColor indexed="65"/>
      </patternFill>
    </fill>
    <fill>
      <patternFill patternType="solid">
        <fgColor theme="8"/>
      </patternFill>
    </fill>
    <fill>
      <patternFill patternType="solid">
        <fgColor theme="8" tint="0.79998168889431442"/>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rgb="FFFF00FF"/>
        <bgColor indexed="64"/>
      </patternFill>
    </fill>
  </fills>
  <borders count="12">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top/>
      <bottom style="thin">
        <color indexed="64"/>
      </bottom>
      <diagonal/>
    </border>
  </borders>
  <cellStyleXfs count="42">
    <xf numFmtId="0" fontId="0" fillId="0" borderId="0"/>
    <xf numFmtId="0" fontId="6" fillId="3" borderId="3" applyNumberFormat="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1" fillId="5" borderId="0" applyNumberFormat="0" applyBorder="0" applyAlignment="0" applyProtection="0"/>
    <xf numFmtId="0" fontId="10"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0" fillId="17"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3" fillId="12" borderId="1" applyNumberFormat="0" applyAlignment="0" applyProtection="0"/>
    <xf numFmtId="0" fontId="14" fillId="0" borderId="6" applyNumberFormat="0" applyFill="0" applyAlignment="0" applyProtection="0"/>
    <xf numFmtId="0" fontId="10" fillId="21"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18" borderId="0" applyNumberFormat="0" applyBorder="0" applyAlignment="0" applyProtection="0"/>
    <xf numFmtId="0" fontId="10" fillId="24" borderId="0" applyNumberFormat="0" applyBorder="0" applyAlignment="0" applyProtection="0"/>
    <xf numFmtId="0" fontId="4" fillId="12" borderId="1" applyNumberFormat="0" applyAlignment="0" applyProtection="0"/>
    <xf numFmtId="0" fontId="15" fillId="2" borderId="0" applyNumberFormat="0" applyBorder="0" applyAlignment="0" applyProtection="0"/>
    <xf numFmtId="0" fontId="12" fillId="4" borderId="4" applyNumberFormat="0" applyFont="0" applyAlignment="0" applyProtection="0"/>
    <xf numFmtId="0" fontId="5" fillId="12" borderId="2" applyNumberFormat="0" applyAlignment="0" applyProtection="0"/>
    <xf numFmtId="0" fontId="16" fillId="0" borderId="0" applyNumberFormat="0" applyFill="0" applyBorder="0" applyAlignment="0" applyProtection="0"/>
    <xf numFmtId="0" fontId="17" fillId="0" borderId="7" applyNumberFormat="0" applyFill="0" applyAlignment="0" applyProtection="0"/>
    <xf numFmtId="0" fontId="18" fillId="0" borderId="8" applyNumberFormat="0" applyFill="0" applyAlignment="0" applyProtection="0"/>
    <xf numFmtId="0" fontId="19" fillId="0" borderId="9" applyNumberFormat="0" applyFill="0" applyAlignment="0" applyProtection="0"/>
    <xf numFmtId="0" fontId="19" fillId="0" borderId="0" applyNumberFormat="0" applyFill="0" applyBorder="0" applyAlignment="0" applyProtection="0"/>
    <xf numFmtId="0" fontId="9" fillId="0" borderId="10" applyNumberFormat="0" applyFill="0" applyAlignment="0" applyProtection="0"/>
    <xf numFmtId="0" fontId="3" fillId="9" borderId="0" applyNumberFormat="0" applyBorder="0" applyAlignment="0" applyProtection="0"/>
    <xf numFmtId="0" fontId="2" fillId="10" borderId="0" applyNumberFormat="0" applyBorder="0" applyAlignment="0" applyProtection="0"/>
  </cellStyleXfs>
  <cellXfs count="115">
    <xf numFmtId="0" fontId="0" fillId="0" borderId="0" xfId="0"/>
    <xf numFmtId="0" fontId="25" fillId="25" borderId="5" xfId="0" applyFont="1" applyFill="1" applyBorder="1" applyAlignment="1">
      <alignment vertical="center" wrapText="1"/>
    </xf>
    <xf numFmtId="0" fontId="24" fillId="25" borderId="5" xfId="0" applyFont="1" applyFill="1" applyBorder="1" applyAlignment="1">
      <alignment vertical="center" wrapText="1"/>
    </xf>
    <xf numFmtId="4" fontId="24" fillId="25" borderId="5" xfId="0" applyNumberFormat="1" applyFont="1" applyFill="1" applyBorder="1" applyAlignment="1">
      <alignment vertical="center" wrapText="1"/>
    </xf>
    <xf numFmtId="4" fontId="25" fillId="25" borderId="5" xfId="0" applyNumberFormat="1" applyFont="1" applyFill="1" applyBorder="1" applyAlignment="1">
      <alignment horizontal="right" vertical="center" wrapText="1"/>
    </xf>
    <xf numFmtId="164" fontId="25" fillId="25" borderId="5" xfId="0" applyNumberFormat="1" applyFont="1" applyFill="1" applyBorder="1" applyAlignment="1">
      <alignment horizontal="center" vertical="center" wrapText="1"/>
    </xf>
    <xf numFmtId="49" fontId="24" fillId="25" borderId="5" xfId="0" applyNumberFormat="1" applyFont="1" applyFill="1" applyBorder="1" applyAlignment="1">
      <alignment vertical="center" wrapText="1"/>
    </xf>
    <xf numFmtId="0" fontId="12" fillId="25" borderId="5" xfId="0" applyFont="1" applyFill="1" applyBorder="1" applyAlignment="1">
      <alignment vertical="center" wrapText="1"/>
    </xf>
    <xf numFmtId="4" fontId="21" fillId="25" borderId="5" xfId="0" applyNumberFormat="1" applyFont="1" applyFill="1" applyBorder="1" applyAlignment="1">
      <alignment vertical="center" wrapText="1"/>
    </xf>
    <xf numFmtId="4" fontId="27" fillId="25" borderId="5" xfId="0" applyNumberFormat="1" applyFont="1" applyFill="1" applyBorder="1" applyAlignment="1">
      <alignment horizontal="right" vertical="center" wrapText="1"/>
    </xf>
    <xf numFmtId="164" fontId="27" fillId="25" borderId="5" xfId="0" applyNumberFormat="1" applyFont="1" applyFill="1" applyBorder="1" applyAlignment="1">
      <alignment horizontal="center" vertical="center" wrapText="1"/>
    </xf>
    <xf numFmtId="0" fontId="27" fillId="25" borderId="5" xfId="0" applyFont="1" applyFill="1" applyBorder="1" applyAlignment="1">
      <alignment vertical="center" wrapText="1"/>
    </xf>
    <xf numFmtId="0" fontId="21" fillId="25" borderId="5" xfId="0" applyFont="1" applyFill="1" applyBorder="1" applyAlignment="1">
      <alignment horizontal="center" vertical="center" wrapText="1"/>
    </xf>
    <xf numFmtId="0" fontId="21" fillId="25" borderId="0" xfId="0" applyFont="1" applyFill="1" applyAlignment="1">
      <alignment horizontal="left" vertical="center" wrapText="1"/>
    </xf>
    <xf numFmtId="4" fontId="21" fillId="25" borderId="0" xfId="0" applyNumberFormat="1" applyFont="1" applyFill="1" applyAlignment="1">
      <alignment horizontal="right" vertical="center"/>
    </xf>
    <xf numFmtId="14" fontId="21" fillId="25" borderId="0" xfId="0" applyNumberFormat="1" applyFont="1" applyFill="1" applyAlignment="1">
      <alignment horizontal="center" vertical="center"/>
    </xf>
    <xf numFmtId="4" fontId="0" fillId="25" borderId="0" xfId="0" applyNumberFormat="1" applyFill="1" applyAlignment="1">
      <alignment horizontal="right" vertical="center"/>
    </xf>
    <xf numFmtId="49" fontId="0" fillId="25" borderId="5" xfId="0" applyNumberFormat="1" applyFill="1" applyBorder="1" applyAlignment="1">
      <alignment vertical="center" wrapText="1"/>
    </xf>
    <xf numFmtId="0" fontId="0" fillId="25" borderId="5" xfId="0" applyFill="1" applyBorder="1" applyAlignment="1">
      <alignment vertical="center" wrapText="1"/>
    </xf>
    <xf numFmtId="4" fontId="0" fillId="25" borderId="5" xfId="0" applyNumberFormat="1" applyFill="1" applyBorder="1" applyAlignment="1">
      <alignment vertical="center" wrapText="1"/>
    </xf>
    <xf numFmtId="4" fontId="28" fillId="25" borderId="5" xfId="0" applyNumberFormat="1" applyFont="1" applyFill="1" applyBorder="1" applyAlignment="1">
      <alignment horizontal="right" vertical="center" wrapText="1"/>
    </xf>
    <xf numFmtId="164" fontId="28" fillId="25" borderId="5" xfId="0" applyNumberFormat="1" applyFont="1" applyFill="1" applyBorder="1" applyAlignment="1">
      <alignment horizontal="center" vertical="center" wrapText="1"/>
    </xf>
    <xf numFmtId="0" fontId="28" fillId="25" borderId="5" xfId="0" applyFont="1" applyFill="1" applyBorder="1" applyAlignment="1">
      <alignment vertical="center" wrapText="1"/>
    </xf>
    <xf numFmtId="4" fontId="29" fillId="25" borderId="5" xfId="0" applyNumberFormat="1" applyFont="1" applyFill="1" applyBorder="1" applyAlignment="1">
      <alignment vertical="center" wrapText="1"/>
    </xf>
    <xf numFmtId="4" fontId="30" fillId="25" borderId="5" xfId="0" applyNumberFormat="1" applyFont="1" applyFill="1" applyBorder="1" applyAlignment="1">
      <alignment vertical="center" wrapText="1"/>
    </xf>
    <xf numFmtId="0" fontId="31" fillId="25" borderId="5" xfId="0" applyFont="1" applyFill="1" applyBorder="1" applyAlignment="1">
      <alignment vertical="center" wrapText="1"/>
    </xf>
    <xf numFmtId="49" fontId="11" fillId="25" borderId="0" xfId="0" applyNumberFormat="1" applyFont="1" applyFill="1" applyAlignment="1">
      <alignment horizontal="center" vertical="center" wrapText="1"/>
    </xf>
    <xf numFmtId="0" fontId="11" fillId="25" borderId="0" xfId="0" applyFont="1" applyFill="1" applyAlignment="1">
      <alignment vertical="center" wrapText="1"/>
    </xf>
    <xf numFmtId="0" fontId="0" fillId="25" borderId="0" xfId="0" applyFill="1" applyAlignment="1">
      <alignment vertical="center"/>
    </xf>
    <xf numFmtId="49" fontId="11" fillId="25" borderId="0" xfId="0" applyNumberFormat="1" applyFont="1" applyFill="1" applyAlignment="1">
      <alignment vertical="center" wrapText="1"/>
    </xf>
    <xf numFmtId="49" fontId="20" fillId="25" borderId="0" xfId="0" applyNumberFormat="1" applyFont="1" applyFill="1" applyAlignment="1">
      <alignment vertical="center" wrapText="1"/>
    </xf>
    <xf numFmtId="49" fontId="32" fillId="25" borderId="0" xfId="0" applyNumberFormat="1" applyFont="1" applyFill="1" applyAlignment="1">
      <alignment vertical="center" wrapText="1"/>
    </xf>
    <xf numFmtId="0" fontId="33" fillId="25" borderId="5" xfId="0" applyFont="1" applyFill="1" applyBorder="1" applyAlignment="1">
      <alignment vertical="center" wrapText="1"/>
    </xf>
    <xf numFmtId="0" fontId="0" fillId="25" borderId="5" xfId="0" applyFill="1" applyBorder="1" applyAlignment="1">
      <alignment horizontal="center" vertical="center"/>
    </xf>
    <xf numFmtId="4" fontId="0" fillId="25" borderId="0" xfId="0" applyNumberFormat="1" applyFill="1" applyAlignment="1">
      <alignment horizontal="center" vertical="center"/>
    </xf>
    <xf numFmtId="4" fontId="0" fillId="25" borderId="0" xfId="0" applyNumberFormat="1" applyFill="1" applyAlignment="1">
      <alignment vertical="center"/>
    </xf>
    <xf numFmtId="4" fontId="24" fillId="25" borderId="5" xfId="0" applyNumberFormat="1" applyFont="1" applyFill="1" applyBorder="1" applyAlignment="1">
      <alignment horizontal="right" vertical="center" wrapText="1"/>
    </xf>
    <xf numFmtId="4" fontId="11" fillId="25" borderId="0" xfId="0" applyNumberFormat="1" applyFont="1" applyFill="1" applyAlignment="1">
      <alignment vertical="center" wrapText="1"/>
    </xf>
    <xf numFmtId="4" fontId="0" fillId="25" borderId="0" xfId="0" applyNumberFormat="1" applyFill="1" applyAlignment="1">
      <alignment vertical="center" wrapText="1"/>
    </xf>
    <xf numFmtId="0" fontId="34" fillId="25" borderId="0" xfId="0" applyFont="1" applyFill="1" applyAlignment="1">
      <alignment vertical="center" wrapText="1"/>
    </xf>
    <xf numFmtId="49" fontId="28" fillId="25" borderId="5" xfId="0" applyNumberFormat="1" applyFont="1" applyFill="1" applyBorder="1" applyAlignment="1">
      <alignment vertical="center" wrapText="1"/>
    </xf>
    <xf numFmtId="0" fontId="28" fillId="25" borderId="5" xfId="0" applyFont="1" applyFill="1" applyBorder="1" applyAlignment="1">
      <alignment horizontal="center" vertical="center"/>
    </xf>
    <xf numFmtId="0" fontId="0" fillId="25" borderId="0" xfId="0" applyFill="1" applyAlignment="1">
      <alignment horizontal="center" vertical="center"/>
    </xf>
    <xf numFmtId="0" fontId="21" fillId="25" borderId="0" xfId="0" applyFont="1" applyFill="1" applyAlignment="1">
      <alignment vertical="center"/>
    </xf>
    <xf numFmtId="0" fontId="9" fillId="25" borderId="5" xfId="0" applyFont="1" applyFill="1" applyBorder="1" applyAlignment="1">
      <alignment horizontal="center" vertical="center"/>
    </xf>
    <xf numFmtId="49" fontId="23" fillId="25" borderId="5" xfId="0" applyNumberFormat="1" applyFont="1" applyFill="1" applyBorder="1" applyAlignment="1">
      <alignment horizontal="center" vertical="center" wrapText="1"/>
    </xf>
    <xf numFmtId="0" fontId="22" fillId="25" borderId="5" xfId="0" applyFont="1" applyFill="1" applyBorder="1" applyAlignment="1">
      <alignment horizontal="center" vertical="center" wrapText="1"/>
    </xf>
    <xf numFmtId="4" fontId="22" fillId="25" borderId="5" xfId="0" applyNumberFormat="1" applyFont="1" applyFill="1" applyBorder="1" applyAlignment="1">
      <alignment horizontal="center" vertical="center" wrapText="1"/>
    </xf>
    <xf numFmtId="49" fontId="24" fillId="25" borderId="5" xfId="0" applyNumberFormat="1" applyFont="1" applyFill="1" applyBorder="1" applyAlignment="1">
      <alignment horizontal="center" vertical="center" wrapText="1"/>
    </xf>
    <xf numFmtId="49" fontId="24" fillId="25" borderId="5" xfId="0" applyNumberFormat="1" applyFont="1" applyFill="1" applyBorder="1" applyAlignment="1">
      <alignment horizontal="left" vertical="center" wrapText="1"/>
    </xf>
    <xf numFmtId="0" fontId="12" fillId="25" borderId="5" xfId="0" applyFont="1" applyFill="1" applyBorder="1" applyAlignment="1">
      <alignment horizontal="left" vertical="center" wrapText="1"/>
    </xf>
    <xf numFmtId="4" fontId="12" fillId="25" borderId="5" xfId="0" applyNumberFormat="1" applyFont="1" applyFill="1" applyBorder="1" applyAlignment="1">
      <alignment horizontal="right" vertical="center" wrapText="1"/>
    </xf>
    <xf numFmtId="0" fontId="0" fillId="25" borderId="5" xfId="0" applyFill="1" applyBorder="1" applyAlignment="1">
      <alignment vertical="center"/>
    </xf>
    <xf numFmtId="49" fontId="21" fillId="25" borderId="5" xfId="0" applyNumberFormat="1" applyFont="1" applyFill="1" applyBorder="1" applyAlignment="1">
      <alignment vertical="center" wrapText="1"/>
    </xf>
    <xf numFmtId="0" fontId="0" fillId="25" borderId="5" xfId="0" applyFill="1" applyBorder="1" applyAlignment="1">
      <alignment horizontal="left" vertical="center" wrapText="1"/>
    </xf>
    <xf numFmtId="0" fontId="0" fillId="25" borderId="5" xfId="0" applyFill="1" applyBorder="1" applyAlignment="1">
      <alignment horizontal="left" vertical="center"/>
    </xf>
    <xf numFmtId="0" fontId="24" fillId="25" borderId="5" xfId="0" applyFont="1" applyFill="1" applyBorder="1" applyAlignment="1">
      <alignment vertical="center"/>
    </xf>
    <xf numFmtId="0" fontId="25" fillId="25" borderId="5" xfId="0" applyFont="1" applyFill="1" applyBorder="1" applyAlignment="1">
      <alignment horizontal="center" vertical="center" wrapText="1"/>
    </xf>
    <xf numFmtId="0" fontId="21" fillId="25" borderId="5" xfId="0" applyFont="1" applyFill="1" applyBorder="1" applyAlignment="1">
      <alignment vertical="center"/>
    </xf>
    <xf numFmtId="4" fontId="24" fillId="25" borderId="5" xfId="0" applyNumberFormat="1" applyFont="1" applyFill="1" applyBorder="1" applyAlignment="1">
      <alignment horizontal="center" vertical="center" wrapText="1"/>
    </xf>
    <xf numFmtId="0" fontId="21" fillId="25" borderId="5" xfId="0" applyFont="1" applyFill="1" applyBorder="1" applyAlignment="1">
      <alignment vertical="center" wrapText="1"/>
    </xf>
    <xf numFmtId="49" fontId="21" fillId="25" borderId="0" xfId="0" applyNumberFormat="1" applyFont="1" applyFill="1" applyAlignment="1">
      <alignment vertical="center" wrapText="1"/>
    </xf>
    <xf numFmtId="0" fontId="21" fillId="25" borderId="0" xfId="0" applyFont="1" applyFill="1" applyAlignment="1">
      <alignment vertical="center" wrapText="1"/>
    </xf>
    <xf numFmtId="4" fontId="21" fillId="25" borderId="0" xfId="0" applyNumberFormat="1" applyFont="1" applyFill="1" applyAlignment="1">
      <alignment vertical="center" wrapText="1"/>
    </xf>
    <xf numFmtId="164" fontId="27" fillId="25" borderId="0" xfId="0" applyNumberFormat="1" applyFont="1" applyFill="1" applyAlignment="1">
      <alignment horizontal="center" vertical="center" wrapText="1"/>
    </xf>
    <xf numFmtId="4" fontId="27" fillId="25" borderId="0" xfId="0" applyNumberFormat="1" applyFont="1" applyFill="1" applyAlignment="1">
      <alignment horizontal="right" vertical="center" wrapText="1"/>
    </xf>
    <xf numFmtId="0" fontId="0" fillId="0" borderId="5" xfId="0" applyBorder="1" applyAlignment="1">
      <alignment vertical="center"/>
    </xf>
    <xf numFmtId="0" fontId="28" fillId="0" borderId="5" xfId="0" applyFont="1" applyBorder="1" applyAlignment="1">
      <alignment vertical="center" wrapText="1"/>
    </xf>
    <xf numFmtId="0" fontId="0" fillId="26" borderId="5" xfId="0" applyFill="1" applyBorder="1" applyAlignment="1">
      <alignment vertical="center"/>
    </xf>
    <xf numFmtId="0" fontId="25" fillId="26" borderId="5" xfId="0" applyFont="1" applyFill="1" applyBorder="1" applyAlignment="1">
      <alignment vertical="center" wrapText="1"/>
    </xf>
    <xf numFmtId="4" fontId="24" fillId="26" borderId="5" xfId="0" applyNumberFormat="1" applyFont="1" applyFill="1" applyBorder="1" applyAlignment="1">
      <alignment vertical="center" wrapText="1"/>
    </xf>
    <xf numFmtId="4" fontId="0" fillId="26" borderId="5" xfId="0" applyNumberFormat="1" applyFill="1" applyBorder="1" applyAlignment="1">
      <alignment vertical="center" wrapText="1"/>
    </xf>
    <xf numFmtId="0" fontId="28" fillId="26" borderId="5" xfId="0" applyFont="1" applyFill="1" applyBorder="1" applyAlignment="1">
      <alignment vertical="center" wrapText="1"/>
    </xf>
    <xf numFmtId="0" fontId="24" fillId="0" borderId="5" xfId="0" applyFont="1" applyBorder="1" applyAlignment="1">
      <alignment vertical="center" wrapText="1"/>
    </xf>
    <xf numFmtId="49" fontId="0" fillId="0" borderId="5" xfId="0" applyNumberFormat="1" applyBorder="1" applyAlignment="1">
      <alignment vertical="center" wrapText="1"/>
    </xf>
    <xf numFmtId="0" fontId="0" fillId="0" borderId="5" xfId="0" applyBorder="1" applyAlignment="1">
      <alignment horizontal="center" vertical="center"/>
    </xf>
    <xf numFmtId="4" fontId="24" fillId="0" borderId="5" xfId="0" applyNumberFormat="1" applyFont="1" applyBorder="1" applyAlignment="1">
      <alignment vertical="center" wrapText="1"/>
    </xf>
    <xf numFmtId="4" fontId="12" fillId="25" borderId="5" xfId="0" applyNumberFormat="1" applyFont="1" applyFill="1" applyBorder="1" applyAlignment="1">
      <alignment horizontal="center" vertical="center" wrapText="1"/>
    </xf>
    <xf numFmtId="0" fontId="24" fillId="26" borderId="5" xfId="0" applyFont="1" applyFill="1" applyBorder="1" applyAlignment="1">
      <alignment vertical="center"/>
    </xf>
    <xf numFmtId="0" fontId="24" fillId="26" borderId="5" xfId="0" applyFont="1" applyFill="1" applyBorder="1" applyAlignment="1">
      <alignment vertical="center" wrapText="1"/>
    </xf>
    <xf numFmtId="0" fontId="25" fillId="25" borderId="5" xfId="0" applyFont="1" applyFill="1" applyBorder="1" applyAlignment="1">
      <alignment vertical="center"/>
    </xf>
    <xf numFmtId="0" fontId="0" fillId="27" borderId="0" xfId="0" applyFill="1" applyAlignment="1">
      <alignment vertical="center"/>
    </xf>
    <xf numFmtId="49" fontId="0" fillId="27" borderId="5" xfId="0" applyNumberFormat="1" applyFill="1" applyBorder="1" applyAlignment="1">
      <alignment vertical="center" wrapText="1"/>
    </xf>
    <xf numFmtId="49" fontId="0" fillId="26" borderId="5" xfId="0" applyNumberFormat="1" applyFill="1" applyBorder="1" applyAlignment="1">
      <alignment vertical="center" wrapText="1"/>
    </xf>
    <xf numFmtId="4" fontId="25" fillId="28" borderId="5" xfId="0" applyNumberFormat="1" applyFont="1" applyFill="1" applyBorder="1" applyAlignment="1">
      <alignment vertical="center" wrapText="1"/>
    </xf>
    <xf numFmtId="164" fontId="25" fillId="28" borderId="5" xfId="0" applyNumberFormat="1" applyFont="1" applyFill="1" applyBorder="1" applyAlignment="1">
      <alignment horizontal="center" vertical="center" wrapText="1"/>
    </xf>
    <xf numFmtId="4" fontId="25" fillId="28" borderId="5" xfId="0" applyNumberFormat="1" applyFont="1" applyFill="1" applyBorder="1" applyAlignment="1">
      <alignment horizontal="right" vertical="center" wrapText="1"/>
    </xf>
    <xf numFmtId="4" fontId="24" fillId="28" borderId="5" xfId="0" applyNumberFormat="1" applyFont="1" applyFill="1" applyBorder="1" applyAlignment="1">
      <alignment vertical="center" wrapText="1"/>
    </xf>
    <xf numFmtId="0" fontId="24" fillId="27" borderId="5" xfId="0" applyFont="1" applyFill="1" applyBorder="1" applyAlignment="1">
      <alignment vertical="center"/>
    </xf>
    <xf numFmtId="164" fontId="25" fillId="26" borderId="5" xfId="0" applyNumberFormat="1" applyFont="1" applyFill="1" applyBorder="1" applyAlignment="1">
      <alignment horizontal="center" vertical="center" wrapText="1"/>
    </xf>
    <xf numFmtId="4" fontId="12" fillId="28" borderId="5" xfId="0" applyNumberFormat="1" applyFont="1" applyFill="1" applyBorder="1" applyAlignment="1">
      <alignment horizontal="right" vertical="center" wrapText="1"/>
    </xf>
    <xf numFmtId="49" fontId="24" fillId="28" borderId="5" xfId="0" applyNumberFormat="1" applyFont="1" applyFill="1" applyBorder="1" applyAlignment="1">
      <alignment horizontal="center" vertical="center" wrapText="1"/>
    </xf>
    <xf numFmtId="4" fontId="28" fillId="28" borderId="5" xfId="0" applyNumberFormat="1" applyFont="1" applyFill="1" applyBorder="1" applyAlignment="1">
      <alignment horizontal="right" vertical="center" wrapText="1"/>
    </xf>
    <xf numFmtId="11" fontId="0" fillId="25" borderId="5" xfId="0" quotePrefix="1" applyNumberFormat="1" applyFill="1" applyBorder="1" applyAlignment="1">
      <alignment horizontal="center" vertical="center"/>
    </xf>
    <xf numFmtId="0" fontId="28" fillId="0" borderId="0" xfId="0" applyFont="1" applyAlignment="1">
      <alignment vertical="center"/>
    </xf>
    <xf numFmtId="0" fontId="28" fillId="0" borderId="5" xfId="0" applyFont="1" applyBorder="1" applyAlignment="1">
      <alignment vertical="center"/>
    </xf>
    <xf numFmtId="49" fontId="9" fillId="25" borderId="5" xfId="0" applyNumberFormat="1" applyFont="1" applyFill="1" applyBorder="1" applyAlignment="1">
      <alignment horizontal="center" vertical="center" wrapText="1"/>
    </xf>
    <xf numFmtId="0" fontId="0" fillId="0" borderId="5" xfId="0" applyBorder="1" applyAlignment="1">
      <alignment vertical="center" wrapText="1"/>
    </xf>
    <xf numFmtId="0" fontId="28" fillId="25" borderId="5" xfId="0" applyFont="1" applyFill="1" applyBorder="1" applyAlignment="1">
      <alignment vertical="center"/>
    </xf>
    <xf numFmtId="4" fontId="0" fillId="0" borderId="5" xfId="0" applyNumberFormat="1" applyBorder="1" applyAlignment="1">
      <alignment vertical="center" wrapText="1"/>
    </xf>
    <xf numFmtId="4" fontId="25" fillId="0" borderId="5" xfId="0" applyNumberFormat="1" applyFont="1" applyBorder="1" applyAlignment="1">
      <alignment horizontal="right" vertical="center" wrapText="1"/>
    </xf>
    <xf numFmtId="164" fontId="25" fillId="0" borderId="5" xfId="0" applyNumberFormat="1" applyFont="1" applyBorder="1" applyAlignment="1">
      <alignment horizontal="center" vertical="center" wrapText="1"/>
    </xf>
    <xf numFmtId="14" fontId="25" fillId="0" borderId="5" xfId="0" applyNumberFormat="1" applyFont="1" applyBorder="1" applyAlignment="1">
      <alignment horizontal="center" vertical="center" wrapText="1"/>
    </xf>
    <xf numFmtId="164" fontId="25" fillId="0" borderId="5" xfId="0" quotePrefix="1" applyNumberFormat="1" applyFont="1" applyBorder="1" applyAlignment="1">
      <alignment horizontal="center" vertical="center" wrapText="1"/>
    </xf>
    <xf numFmtId="4" fontId="12" fillId="0" borderId="5" xfId="0" applyNumberFormat="1" applyFont="1" applyBorder="1" applyAlignment="1">
      <alignment horizontal="right" vertical="center" wrapText="1"/>
    </xf>
    <xf numFmtId="49" fontId="24" fillId="0" borderId="5" xfId="0" applyNumberFormat="1" applyFont="1" applyBorder="1" applyAlignment="1">
      <alignment horizontal="center" vertical="center" wrapText="1"/>
    </xf>
    <xf numFmtId="4" fontId="25" fillId="0" borderId="5" xfId="0" applyNumberFormat="1" applyFont="1" applyBorder="1" applyAlignment="1">
      <alignment vertical="center" wrapText="1"/>
    </xf>
    <xf numFmtId="164" fontId="24" fillId="0" borderId="5" xfId="0" applyNumberFormat="1" applyFont="1" applyBorder="1" applyAlignment="1">
      <alignment horizontal="center" vertical="center" wrapText="1"/>
    </xf>
    <xf numFmtId="4" fontId="24" fillId="0" borderId="5" xfId="0" applyNumberFormat="1" applyFont="1" applyBorder="1" applyAlignment="1">
      <alignment horizontal="right" vertical="center" wrapText="1"/>
    </xf>
    <xf numFmtId="164" fontId="28" fillId="0" borderId="5" xfId="0" applyNumberFormat="1" applyFont="1" applyBorder="1" applyAlignment="1">
      <alignment horizontal="center" vertical="center" wrapText="1"/>
    </xf>
    <xf numFmtId="4" fontId="28" fillId="0" borderId="5" xfId="0" applyNumberFormat="1" applyFont="1" applyBorder="1" applyAlignment="1">
      <alignment horizontal="right" vertical="center" wrapText="1"/>
    </xf>
    <xf numFmtId="164" fontId="0" fillId="0" borderId="5" xfId="0" applyNumberFormat="1" applyBorder="1" applyAlignment="1">
      <alignment horizontal="center" vertical="center" wrapText="1"/>
    </xf>
    <xf numFmtId="4" fontId="0" fillId="0" borderId="5" xfId="0" applyNumberFormat="1" applyBorder="1" applyAlignment="1">
      <alignment horizontal="right" vertical="center" wrapText="1"/>
    </xf>
    <xf numFmtId="0" fontId="0" fillId="0" borderId="0" xfId="0" applyAlignment="1">
      <alignment vertical="center"/>
    </xf>
    <xf numFmtId="0" fontId="26" fillId="25" borderId="11" xfId="0" applyFont="1" applyFill="1" applyBorder="1" applyAlignment="1">
      <alignment horizontal="center" vertical="center" wrapText="1"/>
    </xf>
  </cellXfs>
  <cellStyles count="42">
    <cellStyle name="20% - Colore 1 2" xfId="7" xr:uid="{00000000-0005-0000-0000-000000000000}"/>
    <cellStyle name="20% - Colore 2 2" xfId="8" xr:uid="{00000000-0005-0000-0000-000001000000}"/>
    <cellStyle name="20% - Colore 3 2" xfId="9" xr:uid="{00000000-0005-0000-0000-000002000000}"/>
    <cellStyle name="20% - Colore 4 2" xfId="10" xr:uid="{00000000-0005-0000-0000-000003000000}"/>
    <cellStyle name="20% - Colore 5" xfId="6" builtinId="46" customBuiltin="1"/>
    <cellStyle name="20% - Colore 6 2" xfId="11" xr:uid="{00000000-0005-0000-0000-000005000000}"/>
    <cellStyle name="40% - Colore 1 2" xfId="12" xr:uid="{00000000-0005-0000-0000-000006000000}"/>
    <cellStyle name="40% - Colore 2" xfId="4" builtinId="35" customBuiltin="1"/>
    <cellStyle name="40% - Colore 3 2" xfId="13" xr:uid="{00000000-0005-0000-0000-000008000000}"/>
    <cellStyle name="40% - Colore 4 2" xfId="14" xr:uid="{00000000-0005-0000-0000-000009000000}"/>
    <cellStyle name="40% - Colore 5 2" xfId="15" xr:uid="{00000000-0005-0000-0000-00000A000000}"/>
    <cellStyle name="40% - Colore 6 2" xfId="16" xr:uid="{00000000-0005-0000-0000-00000B000000}"/>
    <cellStyle name="60% - Colore 1 2" xfId="17" xr:uid="{00000000-0005-0000-0000-00000C000000}"/>
    <cellStyle name="60% - Colore 2 2" xfId="18" xr:uid="{00000000-0005-0000-0000-00000D000000}"/>
    <cellStyle name="60% - Colore 3 2" xfId="19" xr:uid="{00000000-0005-0000-0000-00000E000000}"/>
    <cellStyle name="60% - Colore 4 2" xfId="20" xr:uid="{00000000-0005-0000-0000-00000F000000}"/>
    <cellStyle name="60% - Colore 5 2" xfId="21" xr:uid="{00000000-0005-0000-0000-000010000000}"/>
    <cellStyle name="60% - Colore 6 2" xfId="22" xr:uid="{00000000-0005-0000-0000-000011000000}"/>
    <cellStyle name="Calcolo 2" xfId="23" xr:uid="{00000000-0005-0000-0000-000012000000}"/>
    <cellStyle name="Cella collegata 2" xfId="24" xr:uid="{00000000-0005-0000-0000-000013000000}"/>
    <cellStyle name="Cella da controllare" xfId="1" builtinId="23" customBuiltin="1"/>
    <cellStyle name="Colore 1 2" xfId="25" xr:uid="{00000000-0005-0000-0000-000015000000}"/>
    <cellStyle name="Colore 2 2" xfId="26" xr:uid="{00000000-0005-0000-0000-000016000000}"/>
    <cellStyle name="Colore 3 2" xfId="27" xr:uid="{00000000-0005-0000-0000-000017000000}"/>
    <cellStyle name="Colore 4 2" xfId="28" xr:uid="{00000000-0005-0000-0000-000018000000}"/>
    <cellStyle name="Colore 5" xfId="5" builtinId="45" customBuiltin="1"/>
    <cellStyle name="Colore 6 2" xfId="29" xr:uid="{00000000-0005-0000-0000-00001A000000}"/>
    <cellStyle name="Input 2" xfId="30" xr:uid="{00000000-0005-0000-0000-00001B000000}"/>
    <cellStyle name="Neutrale 2" xfId="31" xr:uid="{00000000-0005-0000-0000-00001C000000}"/>
    <cellStyle name="Normale" xfId="0" builtinId="0"/>
    <cellStyle name="Nota 2" xfId="32" xr:uid="{00000000-0005-0000-0000-00001E000000}"/>
    <cellStyle name="Output 2" xfId="33" xr:uid="{00000000-0005-0000-0000-00001F000000}"/>
    <cellStyle name="Testo avviso" xfId="2" builtinId="11" customBuiltin="1"/>
    <cellStyle name="Testo descrittivo" xfId="3" builtinId="53" customBuiltin="1"/>
    <cellStyle name="Titolo 1 2" xfId="35" xr:uid="{00000000-0005-0000-0000-000022000000}"/>
    <cellStyle name="Titolo 2 2" xfId="36" xr:uid="{00000000-0005-0000-0000-000023000000}"/>
    <cellStyle name="Titolo 3 2" xfId="37" xr:uid="{00000000-0005-0000-0000-000024000000}"/>
    <cellStyle name="Titolo 4 2" xfId="38" xr:uid="{00000000-0005-0000-0000-000025000000}"/>
    <cellStyle name="Titolo 5" xfId="34" xr:uid="{00000000-0005-0000-0000-000026000000}"/>
    <cellStyle name="Totale 2" xfId="39" xr:uid="{00000000-0005-0000-0000-000027000000}"/>
    <cellStyle name="Valore non valido 2" xfId="40" xr:uid="{00000000-0005-0000-0000-000028000000}"/>
    <cellStyle name="Valore valido 2" xfId="41" xr:uid="{00000000-0005-0000-0000-000029000000}"/>
  </cellStyles>
  <dxfs count="0"/>
  <tableStyles count="0" defaultTableStyle="TableStyleMedium2"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CBC2F-03FA-4E72-A8F8-1030E00CB70E}">
  <sheetPr>
    <pageSetUpPr fitToPage="1"/>
  </sheetPr>
  <dimension ref="A1:N269"/>
  <sheetViews>
    <sheetView tabSelected="1" zoomScale="85" zoomScaleNormal="85" workbookViewId="0"/>
  </sheetViews>
  <sheetFormatPr defaultColWidth="33.5703125" defaultRowHeight="15" x14ac:dyDescent="0.25"/>
  <cols>
    <col min="1" max="1" width="26.7109375" style="42" customWidth="1"/>
    <col min="2" max="2" width="24.5703125" style="43" customWidth="1"/>
    <col min="3" max="3" width="41.7109375" style="43" customWidth="1"/>
    <col min="4" max="4" width="26.85546875" style="43" customWidth="1"/>
    <col min="5" max="6" width="45.7109375" style="28" customWidth="1"/>
    <col min="7" max="7" width="16.140625" style="62" customWidth="1"/>
    <col min="8" max="9" width="14" style="62" customWidth="1"/>
    <col min="10" max="10" width="16.42578125" style="62" customWidth="1"/>
    <col min="11" max="11" width="14.28515625" style="38" customWidth="1"/>
    <col min="12" max="12" width="33.5703125" style="28"/>
    <col min="13" max="14" width="33.5703125" style="35"/>
    <col min="15" max="16384" width="33.5703125" style="28"/>
  </cols>
  <sheetData>
    <row r="1" spans="1:14" ht="91.15" customHeight="1" x14ac:dyDescent="0.25">
      <c r="C1" s="114" t="s">
        <v>954</v>
      </c>
      <c r="D1" s="114"/>
      <c r="E1" s="114"/>
      <c r="F1" s="114"/>
      <c r="G1" s="114"/>
      <c r="H1" s="114"/>
      <c r="I1" s="114"/>
      <c r="J1" s="114"/>
    </row>
    <row r="2" spans="1:14" s="42" customFormat="1" ht="60" customHeight="1" x14ac:dyDescent="0.25">
      <c r="A2" s="44"/>
      <c r="B2" s="45" t="s">
        <v>5</v>
      </c>
      <c r="C2" s="45" t="s">
        <v>3</v>
      </c>
      <c r="D2" s="46" t="s">
        <v>2</v>
      </c>
      <c r="E2" s="96" t="s">
        <v>0</v>
      </c>
      <c r="F2" s="96" t="s">
        <v>1</v>
      </c>
      <c r="G2" s="47" t="s">
        <v>6</v>
      </c>
      <c r="H2" s="45" t="s">
        <v>7</v>
      </c>
      <c r="I2" s="45" t="s">
        <v>8</v>
      </c>
      <c r="J2" s="47" t="s">
        <v>4</v>
      </c>
      <c r="K2" s="26"/>
      <c r="L2" s="26"/>
      <c r="M2" s="34"/>
      <c r="N2" s="34"/>
    </row>
    <row r="3" spans="1:14" s="42" customFormat="1" ht="60" customHeight="1" x14ac:dyDescent="0.25">
      <c r="A3" s="33" t="s">
        <v>953</v>
      </c>
      <c r="B3" s="6" t="s">
        <v>14</v>
      </c>
      <c r="C3" s="1" t="s">
        <v>535</v>
      </c>
      <c r="D3" s="2" t="s">
        <v>15</v>
      </c>
      <c r="E3" s="67" t="s">
        <v>289</v>
      </c>
      <c r="F3" s="22" t="s">
        <v>289</v>
      </c>
      <c r="G3" s="100">
        <v>2100</v>
      </c>
      <c r="H3" s="101">
        <v>44600</v>
      </c>
      <c r="I3" s="101">
        <v>44959</v>
      </c>
      <c r="J3" s="100">
        <v>2100</v>
      </c>
      <c r="K3" s="26"/>
      <c r="L3" s="26"/>
      <c r="M3" s="34"/>
      <c r="N3" s="34"/>
    </row>
    <row r="4" spans="1:14" s="35" customFormat="1" ht="50.1" customHeight="1" x14ac:dyDescent="0.25">
      <c r="A4" s="33" t="s">
        <v>536</v>
      </c>
      <c r="B4" s="17" t="s">
        <v>14</v>
      </c>
      <c r="C4" s="17" t="s">
        <v>537</v>
      </c>
      <c r="D4" s="18" t="s">
        <v>15</v>
      </c>
      <c r="E4" s="22" t="s">
        <v>199</v>
      </c>
      <c r="F4" s="22" t="s">
        <v>199</v>
      </c>
      <c r="G4" s="100">
        <v>4340</v>
      </c>
      <c r="H4" s="101">
        <v>44636</v>
      </c>
      <c r="I4" s="101">
        <v>45044</v>
      </c>
      <c r="J4" s="100">
        <v>4340</v>
      </c>
      <c r="K4" s="28"/>
      <c r="L4" s="30"/>
      <c r="M4" s="37"/>
    </row>
    <row r="5" spans="1:14" s="35" customFormat="1" ht="50.1" customHeight="1" x14ac:dyDescent="0.25">
      <c r="A5" s="33" t="s">
        <v>538</v>
      </c>
      <c r="B5" s="17" t="s">
        <v>14</v>
      </c>
      <c r="C5" s="17" t="s">
        <v>539</v>
      </c>
      <c r="D5" s="18" t="s">
        <v>15</v>
      </c>
      <c r="E5" s="19" t="s">
        <v>430</v>
      </c>
      <c r="F5" s="19" t="s">
        <v>430</v>
      </c>
      <c r="G5" s="100">
        <v>13887.22</v>
      </c>
      <c r="H5" s="101">
        <v>44636</v>
      </c>
      <c r="I5" s="101">
        <v>44959</v>
      </c>
      <c r="J5" s="100">
        <v>13887.22</v>
      </c>
      <c r="K5" s="28"/>
      <c r="L5" s="30"/>
      <c r="M5" s="37"/>
    </row>
    <row r="6" spans="1:14" s="35" customFormat="1" ht="50.1" customHeight="1" x14ac:dyDescent="0.25">
      <c r="A6" s="33" t="s">
        <v>541</v>
      </c>
      <c r="B6" s="17" t="s">
        <v>14</v>
      </c>
      <c r="C6" s="17" t="s">
        <v>542</v>
      </c>
      <c r="D6" s="18" t="s">
        <v>15</v>
      </c>
      <c r="E6" s="18" t="s">
        <v>308</v>
      </c>
      <c r="F6" s="18" t="s">
        <v>308</v>
      </c>
      <c r="G6" s="76">
        <v>1872.91</v>
      </c>
      <c r="H6" s="101">
        <v>1862.91</v>
      </c>
      <c r="I6" s="101">
        <v>44958</v>
      </c>
      <c r="J6" s="100">
        <v>1872.91</v>
      </c>
      <c r="K6" s="28"/>
      <c r="L6" s="30"/>
      <c r="M6" s="37"/>
    </row>
    <row r="7" spans="1:14" s="35" customFormat="1" ht="50.1" customHeight="1" x14ac:dyDescent="0.25">
      <c r="A7" s="33" t="s">
        <v>543</v>
      </c>
      <c r="B7" s="17" t="s">
        <v>14</v>
      </c>
      <c r="C7" s="17" t="s">
        <v>544</v>
      </c>
      <c r="D7" s="18" t="s">
        <v>15</v>
      </c>
      <c r="E7" s="52" t="s">
        <v>30</v>
      </c>
      <c r="F7" s="52" t="s">
        <v>30</v>
      </c>
      <c r="G7" s="76">
        <v>7500</v>
      </c>
      <c r="H7" s="101">
        <v>44718</v>
      </c>
      <c r="I7" s="101">
        <v>44959</v>
      </c>
      <c r="J7" s="100">
        <v>7500</v>
      </c>
      <c r="K7" s="28"/>
      <c r="L7" s="30"/>
      <c r="M7" s="37"/>
    </row>
    <row r="8" spans="1:14" s="35" customFormat="1" ht="50.1" customHeight="1" x14ac:dyDescent="0.25">
      <c r="A8" s="33" t="s">
        <v>545</v>
      </c>
      <c r="B8" s="17" t="s">
        <v>14</v>
      </c>
      <c r="C8" s="17" t="s">
        <v>546</v>
      </c>
      <c r="D8" s="18" t="s">
        <v>15</v>
      </c>
      <c r="E8" s="52" t="s">
        <v>547</v>
      </c>
      <c r="F8" s="52" t="s">
        <v>547</v>
      </c>
      <c r="G8" s="76">
        <f>4445.47+548.39+1139+649.43+521.72</f>
        <v>7304.0100000000011</v>
      </c>
      <c r="H8" s="101">
        <v>44720</v>
      </c>
      <c r="I8" s="101">
        <v>45288</v>
      </c>
      <c r="J8" s="76">
        <f>4445.47+548.39+1139+649.43+521.72+873.04+1168.47+1579.55</f>
        <v>10925.07</v>
      </c>
      <c r="K8" s="28"/>
      <c r="L8" s="30"/>
      <c r="M8" s="37"/>
    </row>
    <row r="9" spans="1:14" s="35" customFormat="1" ht="50.1" customHeight="1" x14ac:dyDescent="0.25">
      <c r="A9" s="33" t="s">
        <v>548</v>
      </c>
      <c r="B9" s="17" t="s">
        <v>14</v>
      </c>
      <c r="C9" s="40" t="s">
        <v>549</v>
      </c>
      <c r="D9" s="18" t="s">
        <v>15</v>
      </c>
      <c r="E9" s="52" t="s">
        <v>547</v>
      </c>
      <c r="F9" s="52" t="s">
        <v>547</v>
      </c>
      <c r="G9" s="76">
        <f>719.46+3621.79+551.28+108.55+52.25</f>
        <v>5053.33</v>
      </c>
      <c r="H9" s="101">
        <v>44720</v>
      </c>
      <c r="I9" s="101">
        <v>45289</v>
      </c>
      <c r="J9" s="76">
        <f>719.46+3621.79+551.28+108.55+52.25+8.35+729.66+619.77</f>
        <v>6411.1100000000006</v>
      </c>
      <c r="K9" s="28"/>
      <c r="L9" s="30"/>
      <c r="M9" s="37"/>
    </row>
    <row r="10" spans="1:14" s="42" customFormat="1" ht="50.1" customHeight="1" x14ac:dyDescent="0.25">
      <c r="A10" s="33" t="s">
        <v>551</v>
      </c>
      <c r="B10" s="17" t="s">
        <v>14</v>
      </c>
      <c r="C10" s="17" t="s">
        <v>552</v>
      </c>
      <c r="D10" s="18" t="s">
        <v>15</v>
      </c>
      <c r="E10" s="52" t="s">
        <v>23</v>
      </c>
      <c r="F10" s="52" t="s">
        <v>23</v>
      </c>
      <c r="G10" s="76">
        <v>8283.2000000000007</v>
      </c>
      <c r="H10" s="101">
        <v>44805</v>
      </c>
      <c r="I10" s="101">
        <v>44985</v>
      </c>
      <c r="J10" s="100">
        <v>8283.2000000000007</v>
      </c>
      <c r="K10" s="26"/>
      <c r="L10" s="26"/>
      <c r="M10" s="34"/>
      <c r="N10" s="34"/>
    </row>
    <row r="11" spans="1:14" ht="50.1" customHeight="1" x14ac:dyDescent="0.25">
      <c r="A11" s="33" t="s">
        <v>553</v>
      </c>
      <c r="B11" s="53" t="s">
        <v>14</v>
      </c>
      <c r="C11" s="6" t="s">
        <v>540</v>
      </c>
      <c r="D11" s="2" t="s">
        <v>15</v>
      </c>
      <c r="E11" s="52" t="s">
        <v>37</v>
      </c>
      <c r="F11" s="52" t="s">
        <v>37</v>
      </c>
      <c r="G11" s="76">
        <v>29785</v>
      </c>
      <c r="H11" s="101">
        <v>44832</v>
      </c>
      <c r="I11" s="101">
        <v>44986</v>
      </c>
      <c r="J11" s="100">
        <v>29785</v>
      </c>
      <c r="K11" s="27"/>
    </row>
    <row r="12" spans="1:14" ht="50.1" customHeight="1" x14ac:dyDescent="0.25">
      <c r="A12" s="33" t="s">
        <v>554</v>
      </c>
      <c r="B12" s="53" t="s">
        <v>14</v>
      </c>
      <c r="C12" s="6" t="s">
        <v>555</v>
      </c>
      <c r="D12" s="2" t="s">
        <v>15</v>
      </c>
      <c r="E12" s="97" t="s">
        <v>556</v>
      </c>
      <c r="F12" s="97" t="s">
        <v>556</v>
      </c>
      <c r="G12" s="76">
        <v>2392</v>
      </c>
      <c r="H12" s="101">
        <v>44860</v>
      </c>
      <c r="I12" s="102">
        <v>45107</v>
      </c>
      <c r="J12" s="100">
        <v>2392</v>
      </c>
      <c r="K12" s="28"/>
      <c r="L12" s="30"/>
      <c r="M12" s="37"/>
    </row>
    <row r="13" spans="1:14" s="35" customFormat="1" ht="50.1" customHeight="1" x14ac:dyDescent="0.25">
      <c r="A13" s="33" t="s">
        <v>557</v>
      </c>
      <c r="B13" s="53" t="s">
        <v>14</v>
      </c>
      <c r="C13" s="6" t="s">
        <v>558</v>
      </c>
      <c r="D13" s="2" t="s">
        <v>15</v>
      </c>
      <c r="E13" s="18" t="s">
        <v>559</v>
      </c>
      <c r="F13" s="18" t="s">
        <v>559</v>
      </c>
      <c r="G13" s="76">
        <v>1400</v>
      </c>
      <c r="H13" s="101">
        <v>44860</v>
      </c>
      <c r="I13" s="101">
        <v>44959</v>
      </c>
      <c r="J13" s="100">
        <v>1400</v>
      </c>
      <c r="K13" s="28"/>
      <c r="L13" s="30"/>
      <c r="M13" s="37"/>
    </row>
    <row r="14" spans="1:14" s="35" customFormat="1" ht="50.1" customHeight="1" x14ac:dyDescent="0.25">
      <c r="A14" s="33" t="s">
        <v>560</v>
      </c>
      <c r="B14" s="53" t="s">
        <v>14</v>
      </c>
      <c r="C14" s="6" t="s">
        <v>561</v>
      </c>
      <c r="D14" s="2" t="s">
        <v>15</v>
      </c>
      <c r="E14" s="52" t="s">
        <v>562</v>
      </c>
      <c r="F14" s="52" t="s">
        <v>562</v>
      </c>
      <c r="G14" s="76">
        <f>4671.1+365</f>
        <v>5036.1000000000004</v>
      </c>
      <c r="H14" s="101">
        <v>44860</v>
      </c>
      <c r="I14" s="101">
        <v>45105</v>
      </c>
      <c r="J14" s="76">
        <f>4671.1+365</f>
        <v>5036.1000000000004</v>
      </c>
      <c r="K14" s="28"/>
      <c r="L14" s="30"/>
      <c r="M14" s="37"/>
    </row>
    <row r="15" spans="1:14" s="35" customFormat="1" ht="50.1" customHeight="1" x14ac:dyDescent="0.25">
      <c r="A15" s="33" t="s">
        <v>563</v>
      </c>
      <c r="B15" s="53" t="s">
        <v>14</v>
      </c>
      <c r="C15" s="17" t="s">
        <v>564</v>
      </c>
      <c r="D15" s="2" t="s">
        <v>15</v>
      </c>
      <c r="E15" s="52" t="s">
        <v>21</v>
      </c>
      <c r="F15" s="52" t="s">
        <v>21</v>
      </c>
      <c r="G15" s="76">
        <v>25915</v>
      </c>
      <c r="H15" s="101">
        <v>44868</v>
      </c>
      <c r="I15" s="101">
        <v>44986</v>
      </c>
      <c r="J15" s="100">
        <v>25915</v>
      </c>
      <c r="K15" s="28"/>
      <c r="L15" s="30"/>
      <c r="M15" s="37"/>
    </row>
    <row r="16" spans="1:14" s="35" customFormat="1" ht="50.1" customHeight="1" x14ac:dyDescent="0.25">
      <c r="A16" s="33" t="s">
        <v>565</v>
      </c>
      <c r="B16" s="53" t="s">
        <v>14</v>
      </c>
      <c r="C16" s="17" t="s">
        <v>566</v>
      </c>
      <c r="D16" s="2" t="s">
        <v>15</v>
      </c>
      <c r="E16" s="66" t="s">
        <v>567</v>
      </c>
      <c r="F16" s="66" t="s">
        <v>567</v>
      </c>
      <c r="G16" s="76">
        <v>7765.1</v>
      </c>
      <c r="H16" s="101">
        <v>44873</v>
      </c>
      <c r="I16" s="101">
        <v>44977</v>
      </c>
      <c r="J16" s="100">
        <v>7765.1</v>
      </c>
      <c r="K16" s="28"/>
      <c r="L16" s="30"/>
      <c r="M16" s="37"/>
    </row>
    <row r="17" spans="1:13" s="35" customFormat="1" ht="50.1" customHeight="1" x14ac:dyDescent="0.25">
      <c r="A17" s="33" t="s">
        <v>568</v>
      </c>
      <c r="B17" s="53" t="s">
        <v>14</v>
      </c>
      <c r="C17" s="17" t="s">
        <v>569</v>
      </c>
      <c r="D17" s="2" t="s">
        <v>15</v>
      </c>
      <c r="E17" s="18" t="s">
        <v>220</v>
      </c>
      <c r="F17" s="18" t="s">
        <v>220</v>
      </c>
      <c r="G17" s="76">
        <v>3847.68</v>
      </c>
      <c r="H17" s="101">
        <v>44873</v>
      </c>
      <c r="I17" s="101">
        <v>44986</v>
      </c>
      <c r="J17" s="76">
        <v>3847.68</v>
      </c>
      <c r="K17" s="28"/>
      <c r="L17" s="29"/>
      <c r="M17" s="37"/>
    </row>
    <row r="18" spans="1:13" s="35" customFormat="1" ht="50.1" customHeight="1" x14ac:dyDescent="0.25">
      <c r="A18" s="33" t="s">
        <v>570</v>
      </c>
      <c r="B18" s="53" t="s">
        <v>14</v>
      </c>
      <c r="C18" s="17" t="s">
        <v>571</v>
      </c>
      <c r="D18" s="18" t="s">
        <v>15</v>
      </c>
      <c r="E18" s="52" t="s">
        <v>572</v>
      </c>
      <c r="F18" s="52" t="s">
        <v>572</v>
      </c>
      <c r="G18" s="76">
        <f>1500+1373+1373+1373</f>
        <v>5619</v>
      </c>
      <c r="H18" s="101">
        <v>44874</v>
      </c>
      <c r="I18" s="101">
        <v>45289</v>
      </c>
      <c r="J18" s="76">
        <f>1373+1373+1373+1371</f>
        <v>5490</v>
      </c>
      <c r="K18" s="28"/>
      <c r="L18" s="30"/>
      <c r="M18" s="37"/>
    </row>
    <row r="19" spans="1:13" s="35" customFormat="1" ht="50.1" customHeight="1" x14ac:dyDescent="0.25">
      <c r="A19" s="33" t="s">
        <v>573</v>
      </c>
      <c r="B19" s="53" t="s">
        <v>14</v>
      </c>
      <c r="C19" s="17" t="s">
        <v>574</v>
      </c>
      <c r="D19" s="18" t="s">
        <v>15</v>
      </c>
      <c r="E19" s="18" t="s">
        <v>81</v>
      </c>
      <c r="F19" s="18" t="s">
        <v>81</v>
      </c>
      <c r="G19" s="76">
        <v>463</v>
      </c>
      <c r="H19" s="101">
        <v>44880</v>
      </c>
      <c r="I19" s="101">
        <v>44986</v>
      </c>
      <c r="J19" s="100">
        <v>463</v>
      </c>
      <c r="K19" s="28"/>
      <c r="L19" s="30"/>
      <c r="M19" s="37"/>
    </row>
    <row r="20" spans="1:13" s="35" customFormat="1" ht="50.1" customHeight="1" x14ac:dyDescent="0.25">
      <c r="A20" s="33" t="s">
        <v>575</v>
      </c>
      <c r="B20" s="53" t="s">
        <v>14</v>
      </c>
      <c r="C20" s="17" t="s">
        <v>576</v>
      </c>
      <c r="D20" s="18" t="s">
        <v>15</v>
      </c>
      <c r="E20" s="52" t="s">
        <v>577</v>
      </c>
      <c r="F20" s="52" t="s">
        <v>577</v>
      </c>
      <c r="G20" s="76">
        <v>1500</v>
      </c>
      <c r="H20" s="101">
        <v>44881</v>
      </c>
      <c r="I20" s="101">
        <v>44986</v>
      </c>
      <c r="J20" s="100">
        <v>1500</v>
      </c>
      <c r="K20" s="28"/>
      <c r="L20" s="30"/>
      <c r="M20" s="37"/>
    </row>
    <row r="21" spans="1:13" s="35" customFormat="1" ht="50.1" customHeight="1" x14ac:dyDescent="0.25">
      <c r="A21" s="33" t="s">
        <v>578</v>
      </c>
      <c r="B21" s="53" t="s">
        <v>14</v>
      </c>
      <c r="C21" s="17" t="s">
        <v>579</v>
      </c>
      <c r="D21" s="18" t="s">
        <v>15</v>
      </c>
      <c r="E21" s="52" t="s">
        <v>127</v>
      </c>
      <c r="F21" s="52" t="s">
        <v>127</v>
      </c>
      <c r="G21" s="76">
        <v>352.46</v>
      </c>
      <c r="H21" s="101">
        <v>44881</v>
      </c>
      <c r="I21" s="101">
        <v>44959</v>
      </c>
      <c r="J21" s="100">
        <v>352.46</v>
      </c>
      <c r="K21" s="28"/>
      <c r="L21" s="30"/>
      <c r="M21" s="37"/>
    </row>
    <row r="22" spans="1:13" s="35" customFormat="1" ht="50.1" customHeight="1" x14ac:dyDescent="0.25">
      <c r="A22" s="33" t="s">
        <v>580</v>
      </c>
      <c r="B22" s="53" t="s">
        <v>14</v>
      </c>
      <c r="C22" s="17" t="s">
        <v>527</v>
      </c>
      <c r="D22" s="18" t="s">
        <v>15</v>
      </c>
      <c r="E22" s="52" t="s">
        <v>23</v>
      </c>
      <c r="F22" s="52" t="s">
        <v>23</v>
      </c>
      <c r="G22" s="76">
        <v>66.150000000000006</v>
      </c>
      <c r="H22" s="101">
        <v>44883</v>
      </c>
      <c r="I22" s="101">
        <v>45046</v>
      </c>
      <c r="J22" s="100">
        <v>66.150000000000006</v>
      </c>
      <c r="K22" s="28"/>
      <c r="L22" s="30"/>
      <c r="M22" s="37"/>
    </row>
    <row r="23" spans="1:13" s="35" customFormat="1" ht="50.1" customHeight="1" x14ac:dyDescent="0.25">
      <c r="A23" s="33" t="s">
        <v>581</v>
      </c>
      <c r="B23" s="53" t="s">
        <v>14</v>
      </c>
      <c r="C23" s="17" t="s">
        <v>582</v>
      </c>
      <c r="D23" s="18" t="s">
        <v>15</v>
      </c>
      <c r="E23" s="52" t="s">
        <v>48</v>
      </c>
      <c r="F23" s="52" t="s">
        <v>48</v>
      </c>
      <c r="G23" s="76">
        <v>167</v>
      </c>
      <c r="H23" s="101">
        <v>44883</v>
      </c>
      <c r="I23" s="101">
        <v>44985</v>
      </c>
      <c r="J23" s="100">
        <v>167</v>
      </c>
      <c r="K23" s="28"/>
      <c r="L23" s="30"/>
      <c r="M23" s="37"/>
    </row>
    <row r="24" spans="1:13" s="35" customFormat="1" ht="50.1" customHeight="1" x14ac:dyDescent="0.25">
      <c r="A24" s="33" t="s">
        <v>583</v>
      </c>
      <c r="B24" s="53" t="s">
        <v>14</v>
      </c>
      <c r="C24" s="17" t="s">
        <v>584</v>
      </c>
      <c r="D24" s="18" t="s">
        <v>15</v>
      </c>
      <c r="E24" s="52" t="s">
        <v>51</v>
      </c>
      <c r="F24" s="52" t="s">
        <v>51</v>
      </c>
      <c r="G24" s="76">
        <v>421.4</v>
      </c>
      <c r="H24" s="101">
        <v>44890</v>
      </c>
      <c r="I24" s="101">
        <v>44985</v>
      </c>
      <c r="J24" s="100">
        <v>421.4</v>
      </c>
      <c r="K24" s="28"/>
      <c r="L24" s="30"/>
      <c r="M24" s="37"/>
    </row>
    <row r="25" spans="1:13" s="35" customFormat="1" ht="50.1" customHeight="1" x14ac:dyDescent="0.25">
      <c r="A25" s="33" t="s">
        <v>585</v>
      </c>
      <c r="B25" s="53" t="s">
        <v>14</v>
      </c>
      <c r="C25" s="17" t="s">
        <v>586</v>
      </c>
      <c r="D25" s="18" t="s">
        <v>15</v>
      </c>
      <c r="E25" s="18" t="s">
        <v>46</v>
      </c>
      <c r="F25" s="18" t="s">
        <v>46</v>
      </c>
      <c r="G25" s="76">
        <f>4108+4256</f>
        <v>8364</v>
      </c>
      <c r="H25" s="101">
        <v>44890</v>
      </c>
      <c r="I25" s="101">
        <v>45014</v>
      </c>
      <c r="J25" s="76">
        <f>4108+4256</f>
        <v>8364</v>
      </c>
      <c r="K25" s="28"/>
      <c r="L25" s="30"/>
      <c r="M25" s="37"/>
    </row>
    <row r="26" spans="1:13" s="35" customFormat="1" ht="50.1" customHeight="1" x14ac:dyDescent="0.25">
      <c r="A26" s="33" t="s">
        <v>587</v>
      </c>
      <c r="B26" s="53" t="s">
        <v>14</v>
      </c>
      <c r="C26" s="17" t="s">
        <v>588</v>
      </c>
      <c r="D26" s="18" t="s">
        <v>15</v>
      </c>
      <c r="E26" s="52" t="s">
        <v>347</v>
      </c>
      <c r="F26" s="52" t="s">
        <v>347</v>
      </c>
      <c r="G26" s="76">
        <v>33370.58</v>
      </c>
      <c r="H26" s="101">
        <v>44894</v>
      </c>
      <c r="I26" s="101">
        <v>45016</v>
      </c>
      <c r="J26" s="76">
        <v>33370.58</v>
      </c>
      <c r="K26" s="28"/>
      <c r="L26" s="30"/>
      <c r="M26" s="37"/>
    </row>
    <row r="27" spans="1:13" s="35" customFormat="1" ht="50.1" customHeight="1" x14ac:dyDescent="0.25">
      <c r="A27" s="33" t="s">
        <v>589</v>
      </c>
      <c r="B27" s="53" t="s">
        <v>14</v>
      </c>
      <c r="C27" s="17" t="s">
        <v>590</v>
      </c>
      <c r="D27" s="18" t="s">
        <v>15</v>
      </c>
      <c r="E27" s="52" t="s">
        <v>93</v>
      </c>
      <c r="F27" s="52" t="s">
        <v>93</v>
      </c>
      <c r="G27" s="76">
        <v>759</v>
      </c>
      <c r="H27" s="101">
        <v>44895</v>
      </c>
      <c r="I27" s="101">
        <v>44959</v>
      </c>
      <c r="J27" s="100">
        <v>759</v>
      </c>
      <c r="K27" s="28"/>
      <c r="L27" s="30"/>
      <c r="M27" s="37"/>
    </row>
    <row r="28" spans="1:13" s="35" customFormat="1" ht="50.1" customHeight="1" x14ac:dyDescent="0.25">
      <c r="A28" s="33" t="s">
        <v>591</v>
      </c>
      <c r="B28" s="53" t="s">
        <v>14</v>
      </c>
      <c r="C28" s="17" t="s">
        <v>592</v>
      </c>
      <c r="D28" s="18" t="s">
        <v>15</v>
      </c>
      <c r="E28" s="52" t="s">
        <v>593</v>
      </c>
      <c r="F28" s="52" t="s">
        <v>593</v>
      </c>
      <c r="G28" s="76">
        <v>647.85</v>
      </c>
      <c r="H28" s="101">
        <v>44897</v>
      </c>
      <c r="I28" s="101">
        <v>44959</v>
      </c>
      <c r="J28" s="100">
        <v>647.85</v>
      </c>
      <c r="K28" s="28"/>
      <c r="L28" s="30"/>
      <c r="M28" s="37"/>
    </row>
    <row r="29" spans="1:13" s="35" customFormat="1" ht="50.1" customHeight="1" x14ac:dyDescent="0.25">
      <c r="A29" s="33" t="s">
        <v>594</v>
      </c>
      <c r="B29" s="53" t="s">
        <v>14</v>
      </c>
      <c r="C29" s="17" t="s">
        <v>595</v>
      </c>
      <c r="D29" s="18" t="s">
        <v>15</v>
      </c>
      <c r="E29" s="52" t="s">
        <v>349</v>
      </c>
      <c r="F29" s="52" t="s">
        <v>349</v>
      </c>
      <c r="G29" s="76">
        <v>50</v>
      </c>
      <c r="H29" s="101">
        <v>44897</v>
      </c>
      <c r="I29" s="101">
        <v>45014</v>
      </c>
      <c r="J29" s="100">
        <v>50</v>
      </c>
      <c r="K29" s="28"/>
      <c r="L29" s="30"/>
      <c r="M29" s="37"/>
    </row>
    <row r="30" spans="1:13" s="35" customFormat="1" ht="50.1" customHeight="1" x14ac:dyDescent="0.25">
      <c r="A30" s="33" t="s">
        <v>596</v>
      </c>
      <c r="B30" s="53" t="s">
        <v>14</v>
      </c>
      <c r="C30" s="17" t="s">
        <v>597</v>
      </c>
      <c r="D30" s="18" t="s">
        <v>15</v>
      </c>
      <c r="E30" s="52" t="s">
        <v>127</v>
      </c>
      <c r="F30" s="52" t="s">
        <v>127</v>
      </c>
      <c r="G30" s="76">
        <v>142.46</v>
      </c>
      <c r="H30" s="101">
        <v>44901</v>
      </c>
      <c r="I30" s="101">
        <v>44986</v>
      </c>
      <c r="J30" s="100">
        <v>142.46</v>
      </c>
      <c r="K30" s="28"/>
      <c r="L30" s="30"/>
      <c r="M30" s="37"/>
    </row>
    <row r="31" spans="1:13" s="35" customFormat="1" ht="50.1" customHeight="1" x14ac:dyDescent="0.25">
      <c r="A31" s="33" t="s">
        <v>598</v>
      </c>
      <c r="B31" s="53" t="s">
        <v>14</v>
      </c>
      <c r="C31" s="17" t="s">
        <v>599</v>
      </c>
      <c r="D31" s="18" t="s">
        <v>15</v>
      </c>
      <c r="E31" s="18" t="s">
        <v>81</v>
      </c>
      <c r="F31" s="18" t="s">
        <v>81</v>
      </c>
      <c r="G31" s="76">
        <v>364.88</v>
      </c>
      <c r="H31" s="101">
        <v>44902</v>
      </c>
      <c r="I31" s="101">
        <v>44986</v>
      </c>
      <c r="J31" s="100">
        <v>364.88</v>
      </c>
      <c r="K31" s="28"/>
      <c r="L31" s="30"/>
      <c r="M31" s="37"/>
    </row>
    <row r="32" spans="1:13" s="35" customFormat="1" ht="50.1" customHeight="1" x14ac:dyDescent="0.25">
      <c r="A32" s="33" t="s">
        <v>600</v>
      </c>
      <c r="B32" s="53" t="s">
        <v>14</v>
      </c>
      <c r="C32" s="17" t="s">
        <v>601</v>
      </c>
      <c r="D32" s="18" t="s">
        <v>15</v>
      </c>
      <c r="E32" s="52" t="s">
        <v>299</v>
      </c>
      <c r="F32" s="52" t="s">
        <v>299</v>
      </c>
      <c r="G32" s="76">
        <f>1105+1530+85+90+90</f>
        <v>2900</v>
      </c>
      <c r="H32" s="101">
        <v>44902</v>
      </c>
      <c r="I32" s="101">
        <v>45199</v>
      </c>
      <c r="J32" s="76">
        <f>1105+1530+85+90+90</f>
        <v>2900</v>
      </c>
      <c r="K32" s="28"/>
      <c r="L32" s="30"/>
      <c r="M32" s="37"/>
    </row>
    <row r="33" spans="1:13" s="35" customFormat="1" ht="50.1" customHeight="1" x14ac:dyDescent="0.25">
      <c r="A33" s="33" t="s">
        <v>602</v>
      </c>
      <c r="B33" s="53" t="s">
        <v>14</v>
      </c>
      <c r="C33" s="17" t="s">
        <v>603</v>
      </c>
      <c r="D33" s="18" t="s">
        <v>15</v>
      </c>
      <c r="E33" s="52" t="s">
        <v>430</v>
      </c>
      <c r="F33" s="52" t="s">
        <v>430</v>
      </c>
      <c r="G33" s="76">
        <f>1300+1300</f>
        <v>2600</v>
      </c>
      <c r="H33" s="101">
        <v>44904</v>
      </c>
      <c r="I33" s="101">
        <v>45014</v>
      </c>
      <c r="J33" s="76">
        <f>1300+1300</f>
        <v>2600</v>
      </c>
      <c r="K33" s="28"/>
      <c r="L33" s="30"/>
      <c r="M33" s="37"/>
    </row>
    <row r="34" spans="1:13" s="35" customFormat="1" ht="50.1" customHeight="1" x14ac:dyDescent="0.25">
      <c r="A34" s="33" t="s">
        <v>604</v>
      </c>
      <c r="B34" s="53" t="s">
        <v>14</v>
      </c>
      <c r="C34" s="17" t="s">
        <v>605</v>
      </c>
      <c r="D34" s="18" t="s">
        <v>15</v>
      </c>
      <c r="E34" s="52" t="s">
        <v>430</v>
      </c>
      <c r="F34" s="52" t="s">
        <v>430</v>
      </c>
      <c r="G34" s="76">
        <f>1300+1300</f>
        <v>2600</v>
      </c>
      <c r="H34" s="101">
        <v>44904</v>
      </c>
      <c r="I34" s="101">
        <v>45014</v>
      </c>
      <c r="J34" s="76">
        <f>1300+1300</f>
        <v>2600</v>
      </c>
      <c r="K34" s="28"/>
      <c r="L34" s="30"/>
      <c r="M34" s="37"/>
    </row>
    <row r="35" spans="1:13" s="35" customFormat="1" ht="50.1" customHeight="1" x14ac:dyDescent="0.25">
      <c r="A35" s="33" t="s">
        <v>606</v>
      </c>
      <c r="B35" s="53" t="s">
        <v>14</v>
      </c>
      <c r="C35" s="17" t="s">
        <v>607</v>
      </c>
      <c r="D35" s="18" t="s">
        <v>15</v>
      </c>
      <c r="E35" s="52" t="s">
        <v>48</v>
      </c>
      <c r="F35" s="52" t="s">
        <v>48</v>
      </c>
      <c r="G35" s="76">
        <v>207.9</v>
      </c>
      <c r="H35" s="101">
        <v>44904</v>
      </c>
      <c r="I35" s="101">
        <v>45013</v>
      </c>
      <c r="J35" s="100">
        <v>207.9</v>
      </c>
      <c r="K35" s="28"/>
      <c r="L35" s="30"/>
      <c r="M35" s="37"/>
    </row>
    <row r="36" spans="1:13" s="35" customFormat="1" ht="50.1" customHeight="1" x14ac:dyDescent="0.25">
      <c r="A36" s="33" t="s">
        <v>608</v>
      </c>
      <c r="B36" s="53" t="s">
        <v>14</v>
      </c>
      <c r="C36" s="17" t="s">
        <v>609</v>
      </c>
      <c r="D36" s="18" t="s">
        <v>15</v>
      </c>
      <c r="E36" s="52" t="s">
        <v>246</v>
      </c>
      <c r="F36" s="52" t="s">
        <v>246</v>
      </c>
      <c r="G36" s="76">
        <v>9574.68</v>
      </c>
      <c r="H36" s="101">
        <v>44907</v>
      </c>
      <c r="I36" s="101">
        <v>44959</v>
      </c>
      <c r="J36" s="100">
        <v>9574.68</v>
      </c>
      <c r="K36" s="28"/>
      <c r="L36" s="30"/>
      <c r="M36" s="37"/>
    </row>
    <row r="37" spans="1:13" s="35" customFormat="1" ht="50.1" customHeight="1" x14ac:dyDescent="0.25">
      <c r="A37" s="33" t="s">
        <v>610</v>
      </c>
      <c r="B37" s="53" t="s">
        <v>14</v>
      </c>
      <c r="C37" s="17" t="s">
        <v>503</v>
      </c>
      <c r="D37" s="18" t="s">
        <v>15</v>
      </c>
      <c r="E37" s="52" t="s">
        <v>611</v>
      </c>
      <c r="F37" s="52" t="s">
        <v>611</v>
      </c>
      <c r="G37" s="76">
        <v>9000</v>
      </c>
      <c r="H37" s="101">
        <v>44909</v>
      </c>
      <c r="I37" s="101">
        <v>44959</v>
      </c>
      <c r="J37" s="100">
        <v>9000</v>
      </c>
      <c r="K37" s="28"/>
      <c r="L37" s="30"/>
      <c r="M37" s="37"/>
    </row>
    <row r="38" spans="1:13" s="35" customFormat="1" ht="50.1" customHeight="1" x14ac:dyDescent="0.25">
      <c r="A38" s="33" t="s">
        <v>612</v>
      </c>
      <c r="B38" s="53" t="s">
        <v>14</v>
      </c>
      <c r="C38" s="17" t="s">
        <v>613</v>
      </c>
      <c r="D38" s="18" t="s">
        <v>15</v>
      </c>
      <c r="E38" s="18" t="s">
        <v>317</v>
      </c>
      <c r="F38" s="18" t="s">
        <v>317</v>
      </c>
      <c r="G38" s="76">
        <f>4320+3240</f>
        <v>7560</v>
      </c>
      <c r="H38" s="101">
        <v>44917</v>
      </c>
      <c r="I38" s="101">
        <v>45045</v>
      </c>
      <c r="J38" s="76">
        <f>4320+3240</f>
        <v>7560</v>
      </c>
      <c r="K38" s="28"/>
      <c r="L38" s="30"/>
      <c r="M38" s="37"/>
    </row>
    <row r="39" spans="1:13" s="35" customFormat="1" ht="50.1" customHeight="1" x14ac:dyDescent="0.25">
      <c r="A39" s="33" t="s">
        <v>614</v>
      </c>
      <c r="B39" s="53" t="s">
        <v>14</v>
      </c>
      <c r="C39" s="17" t="s">
        <v>615</v>
      </c>
      <c r="D39" s="18" t="s">
        <v>15</v>
      </c>
      <c r="E39" s="18" t="s">
        <v>616</v>
      </c>
      <c r="F39" s="18" t="s">
        <v>616</v>
      </c>
      <c r="G39" s="76">
        <v>195000</v>
      </c>
      <c r="H39" s="101">
        <v>44918</v>
      </c>
      <c r="I39" s="103">
        <v>45044</v>
      </c>
      <c r="J39" s="100">
        <v>195000</v>
      </c>
      <c r="K39" s="28"/>
      <c r="L39" s="30"/>
      <c r="M39" s="37"/>
    </row>
    <row r="40" spans="1:13" s="35" customFormat="1" ht="50.1" customHeight="1" x14ac:dyDescent="0.25">
      <c r="A40" s="33" t="s">
        <v>617</v>
      </c>
      <c r="B40" s="53" t="s">
        <v>14</v>
      </c>
      <c r="C40" s="17" t="s">
        <v>618</v>
      </c>
      <c r="D40" s="18" t="s">
        <v>15</v>
      </c>
      <c r="E40" s="18" t="s">
        <v>353</v>
      </c>
      <c r="F40" s="18" t="s">
        <v>353</v>
      </c>
      <c r="G40" s="76">
        <f>1254+2290.2+2481.6+1623.6+2192.3+2626.8+3085.5</f>
        <v>15554</v>
      </c>
      <c r="H40" s="101">
        <v>44923</v>
      </c>
      <c r="I40" s="103">
        <v>45289</v>
      </c>
      <c r="J40" s="76">
        <f>1254+2290.2+2481.6+1623.6+2192.3+2626.8+3085.5+1914+1696.2+1697.3</f>
        <v>20861.5</v>
      </c>
      <c r="K40" s="28"/>
      <c r="L40" s="30"/>
      <c r="M40" s="37"/>
    </row>
    <row r="41" spans="1:13" s="35" customFormat="1" ht="50.1" customHeight="1" x14ac:dyDescent="0.25">
      <c r="A41" s="33" t="s">
        <v>619</v>
      </c>
      <c r="B41" s="53" t="s">
        <v>14</v>
      </c>
      <c r="C41" s="17" t="s">
        <v>492</v>
      </c>
      <c r="D41" s="18" t="s">
        <v>15</v>
      </c>
      <c r="E41" s="52" t="s">
        <v>243</v>
      </c>
      <c r="F41" s="52" t="s">
        <v>243</v>
      </c>
      <c r="G41" s="76">
        <f>600+523.34+547.29</f>
        <v>1670.63</v>
      </c>
      <c r="H41" s="101">
        <v>44924</v>
      </c>
      <c r="I41" s="101">
        <v>45232</v>
      </c>
      <c r="J41" s="76">
        <f>600+523.34+547.29+923.52</f>
        <v>2594.15</v>
      </c>
      <c r="K41" s="28"/>
      <c r="L41" s="30"/>
      <c r="M41" s="37"/>
    </row>
    <row r="42" spans="1:13" s="35" customFormat="1" ht="50.1" customHeight="1" x14ac:dyDescent="0.25">
      <c r="A42" s="33" t="s">
        <v>620</v>
      </c>
      <c r="B42" s="53" t="s">
        <v>14</v>
      </c>
      <c r="C42" s="17" t="s">
        <v>621</v>
      </c>
      <c r="D42" s="18" t="s">
        <v>15</v>
      </c>
      <c r="E42" s="52" t="s">
        <v>125</v>
      </c>
      <c r="F42" s="52" t="s">
        <v>125</v>
      </c>
      <c r="G42" s="76">
        <v>229.44</v>
      </c>
      <c r="H42" s="101">
        <v>44924</v>
      </c>
      <c r="I42" s="101">
        <v>44986</v>
      </c>
      <c r="J42" s="100">
        <v>229.44</v>
      </c>
      <c r="K42" s="28"/>
      <c r="L42" s="30"/>
      <c r="M42" s="37"/>
    </row>
    <row r="43" spans="1:13" s="35" customFormat="1" ht="50.1" customHeight="1" x14ac:dyDescent="0.25">
      <c r="A43" s="33" t="s">
        <v>622</v>
      </c>
      <c r="B43" s="53" t="s">
        <v>14</v>
      </c>
      <c r="C43" s="17" t="s">
        <v>550</v>
      </c>
      <c r="D43" s="18" t="s">
        <v>15</v>
      </c>
      <c r="E43" s="52" t="s">
        <v>20</v>
      </c>
      <c r="F43" s="52" t="s">
        <v>20</v>
      </c>
      <c r="G43" s="76">
        <v>1375</v>
      </c>
      <c r="H43" s="101">
        <v>44924</v>
      </c>
      <c r="I43" s="103">
        <v>45013</v>
      </c>
      <c r="J43" s="100">
        <v>1375</v>
      </c>
      <c r="K43" s="28"/>
      <c r="L43" s="30"/>
      <c r="M43" s="37"/>
    </row>
    <row r="44" spans="1:13" s="35" customFormat="1" ht="50.1" customHeight="1" x14ac:dyDescent="0.25">
      <c r="A44" s="33" t="s">
        <v>358</v>
      </c>
      <c r="B44" s="17" t="s">
        <v>14</v>
      </c>
      <c r="C44" s="1" t="s">
        <v>284</v>
      </c>
      <c r="D44" s="18" t="s">
        <v>15</v>
      </c>
      <c r="E44" s="66" t="s">
        <v>26</v>
      </c>
      <c r="F44" s="66" t="s">
        <v>26</v>
      </c>
      <c r="G44" s="104">
        <f>87.1+168.19+182.01+341.51+116.37+122.78+461.46</f>
        <v>1479.4199999999998</v>
      </c>
      <c r="H44" s="105" t="s">
        <v>374</v>
      </c>
      <c r="I44" s="105" t="s">
        <v>942</v>
      </c>
      <c r="J44" s="104">
        <f>87.1+168.19+182.01+341.51+116.37+122.78+461.46+57.68+22.92+305.79</f>
        <v>1865.81</v>
      </c>
      <c r="K44" s="28"/>
      <c r="L44" s="30"/>
      <c r="M44" s="37"/>
    </row>
    <row r="45" spans="1:13" s="35" customFormat="1" ht="50.1" customHeight="1" x14ac:dyDescent="0.25">
      <c r="A45" s="33" t="s">
        <v>359</v>
      </c>
      <c r="B45" s="17" t="s">
        <v>14</v>
      </c>
      <c r="C45" s="1" t="s">
        <v>285</v>
      </c>
      <c r="D45" s="18" t="s">
        <v>15</v>
      </c>
      <c r="E45" s="67" t="s">
        <v>16</v>
      </c>
      <c r="F45" s="22" t="s">
        <v>16</v>
      </c>
      <c r="G45" s="104">
        <f>1135.05+208.5+476.22+299.1+485.41+77.34+212.9</f>
        <v>2894.52</v>
      </c>
      <c r="H45" s="105" t="s">
        <v>374</v>
      </c>
      <c r="I45" s="105" t="s">
        <v>938</v>
      </c>
      <c r="J45" s="104">
        <f>1135.05+208.5+476.22+299.1+485.41+77.34+212.9+613.17+260</f>
        <v>3767.69</v>
      </c>
      <c r="K45" s="28"/>
      <c r="L45" s="30"/>
      <c r="M45" s="37"/>
    </row>
    <row r="46" spans="1:13" s="35" customFormat="1" ht="50.1" customHeight="1" x14ac:dyDescent="0.25">
      <c r="A46" s="33" t="s">
        <v>361</v>
      </c>
      <c r="B46" s="53" t="s">
        <v>14</v>
      </c>
      <c r="C46" s="6" t="s">
        <v>360</v>
      </c>
      <c r="D46" s="2" t="s">
        <v>15</v>
      </c>
      <c r="E46" s="67" t="s">
        <v>19</v>
      </c>
      <c r="F46" s="22" t="s">
        <v>19</v>
      </c>
      <c r="G46" s="104">
        <v>318.39999999999998</v>
      </c>
      <c r="H46" s="105" t="s">
        <v>374</v>
      </c>
      <c r="I46" s="105" t="s">
        <v>670</v>
      </c>
      <c r="J46" s="100">
        <v>318.39999999999998</v>
      </c>
      <c r="K46" s="28"/>
      <c r="L46" s="30"/>
      <c r="M46" s="37"/>
    </row>
    <row r="47" spans="1:13" s="35" customFormat="1" ht="50.1" customHeight="1" x14ac:dyDescent="0.25">
      <c r="A47" s="33" t="s">
        <v>362</v>
      </c>
      <c r="B47" s="53" t="s">
        <v>14</v>
      </c>
      <c r="C47" s="1" t="s">
        <v>284</v>
      </c>
      <c r="D47" s="2" t="s">
        <v>15</v>
      </c>
      <c r="E47" s="99" t="s">
        <v>29</v>
      </c>
      <c r="F47" s="19" t="s">
        <v>29</v>
      </c>
      <c r="G47" s="104">
        <f>693.64+62.16+68.83+142.84+1142.63+607.42+45.97+36.2</f>
        <v>2799.69</v>
      </c>
      <c r="H47" s="105" t="s">
        <v>374</v>
      </c>
      <c r="I47" s="105" t="s">
        <v>942</v>
      </c>
      <c r="J47" s="104">
        <f>693.64+62.16+68.83+142.84+1142.63+607.42+45.97+36.2+120.67+125.1</f>
        <v>3045.46</v>
      </c>
      <c r="K47" s="28"/>
      <c r="L47" s="30"/>
      <c r="M47" s="37"/>
    </row>
    <row r="48" spans="1:13" s="35" customFormat="1" ht="50.1" customHeight="1" x14ac:dyDescent="0.25">
      <c r="A48" s="33" t="s">
        <v>363</v>
      </c>
      <c r="B48" s="53" t="s">
        <v>14</v>
      </c>
      <c r="C48" s="1" t="s">
        <v>284</v>
      </c>
      <c r="D48" s="2" t="s">
        <v>15</v>
      </c>
      <c r="E48" s="99" t="s">
        <v>27</v>
      </c>
      <c r="F48" s="19" t="s">
        <v>27</v>
      </c>
      <c r="G48" s="104">
        <f>31.8+105.67+97.77</f>
        <v>235.24</v>
      </c>
      <c r="H48" s="105" t="s">
        <v>374</v>
      </c>
      <c r="I48" s="105" t="s">
        <v>938</v>
      </c>
      <c r="J48" s="104">
        <f>31.8+105.67+97.77+77.52</f>
        <v>312.76</v>
      </c>
      <c r="K48" s="28"/>
      <c r="L48" s="30"/>
      <c r="M48" s="37"/>
    </row>
    <row r="49" spans="1:13" s="35" customFormat="1" ht="50.1" customHeight="1" x14ac:dyDescent="0.25">
      <c r="A49" s="33" t="s">
        <v>364</v>
      </c>
      <c r="B49" s="53" t="s">
        <v>14</v>
      </c>
      <c r="C49" s="1" t="s">
        <v>286</v>
      </c>
      <c r="D49" s="2" t="s">
        <v>15</v>
      </c>
      <c r="E49" s="99" t="s">
        <v>127</v>
      </c>
      <c r="F49" s="19" t="s">
        <v>127</v>
      </c>
      <c r="G49" s="104">
        <v>0</v>
      </c>
      <c r="H49" s="105" t="s">
        <v>374</v>
      </c>
      <c r="I49" s="105" t="s">
        <v>938</v>
      </c>
      <c r="J49" s="100">
        <v>2723.23</v>
      </c>
      <c r="K49" s="28"/>
      <c r="L49" s="30"/>
      <c r="M49" s="37"/>
    </row>
    <row r="50" spans="1:13" s="35" customFormat="1" ht="50.1" customHeight="1" x14ac:dyDescent="0.25">
      <c r="A50" s="33" t="s">
        <v>365</v>
      </c>
      <c r="B50" s="53" t="s">
        <v>14</v>
      </c>
      <c r="C50" s="6" t="s">
        <v>287</v>
      </c>
      <c r="D50" s="2" t="s">
        <v>15</v>
      </c>
      <c r="E50" s="67" t="s">
        <v>21</v>
      </c>
      <c r="F50" s="67" t="s">
        <v>21</v>
      </c>
      <c r="G50" s="104">
        <v>0</v>
      </c>
      <c r="H50" s="105" t="s">
        <v>374</v>
      </c>
      <c r="I50" s="105" t="s">
        <v>941</v>
      </c>
      <c r="J50" s="100">
        <v>1229</v>
      </c>
      <c r="K50" s="28"/>
      <c r="L50" s="30"/>
      <c r="M50" s="37"/>
    </row>
    <row r="51" spans="1:13" s="35" customFormat="1" ht="50.1" customHeight="1" x14ac:dyDescent="0.25">
      <c r="A51" s="33" t="s">
        <v>366</v>
      </c>
      <c r="B51" s="53" t="s">
        <v>14</v>
      </c>
      <c r="C51" s="17" t="s">
        <v>288</v>
      </c>
      <c r="D51" s="18" t="s">
        <v>15</v>
      </c>
      <c r="E51" s="66" t="s">
        <v>782</v>
      </c>
      <c r="F51" s="52" t="s">
        <v>127</v>
      </c>
      <c r="G51" s="104">
        <f>1064.43+657.35</f>
        <v>1721.7800000000002</v>
      </c>
      <c r="H51" s="101">
        <v>44928</v>
      </c>
      <c r="I51" s="101">
        <v>45105</v>
      </c>
      <c r="J51" s="104">
        <f>1064.43+657.35</f>
        <v>1721.7800000000002</v>
      </c>
      <c r="K51" s="28"/>
      <c r="L51" s="30"/>
      <c r="M51" s="37"/>
    </row>
    <row r="52" spans="1:13" s="35" customFormat="1" ht="50.1" customHeight="1" x14ac:dyDescent="0.25">
      <c r="A52" s="33" t="s">
        <v>367</v>
      </c>
      <c r="B52" s="53" t="s">
        <v>14</v>
      </c>
      <c r="C52" s="17" t="s">
        <v>356</v>
      </c>
      <c r="D52" s="18" t="s">
        <v>15</v>
      </c>
      <c r="E52" s="66" t="s">
        <v>262</v>
      </c>
      <c r="F52" s="52" t="s">
        <v>262</v>
      </c>
      <c r="G52" s="104">
        <v>3000</v>
      </c>
      <c r="H52" s="101">
        <v>44928</v>
      </c>
      <c r="I52" s="101">
        <v>45044</v>
      </c>
      <c r="J52" s="100">
        <v>3000</v>
      </c>
      <c r="K52" s="28"/>
      <c r="L52" s="30"/>
      <c r="M52" s="37"/>
    </row>
    <row r="53" spans="1:13" s="35" customFormat="1" ht="50.1" customHeight="1" x14ac:dyDescent="0.25">
      <c r="A53" s="33" t="s">
        <v>368</v>
      </c>
      <c r="B53" s="53" t="s">
        <v>14</v>
      </c>
      <c r="C53" s="17" t="s">
        <v>357</v>
      </c>
      <c r="D53" s="18" t="s">
        <v>15</v>
      </c>
      <c r="E53" s="97" t="s">
        <v>262</v>
      </c>
      <c r="F53" s="18" t="s">
        <v>262</v>
      </c>
      <c r="G53" s="104">
        <v>1000</v>
      </c>
      <c r="H53" s="101">
        <v>44928</v>
      </c>
      <c r="I53" s="101">
        <v>45014</v>
      </c>
      <c r="J53" s="100">
        <v>1000</v>
      </c>
      <c r="K53" s="28"/>
      <c r="L53" s="30"/>
      <c r="M53" s="37"/>
    </row>
    <row r="54" spans="1:13" s="35" customFormat="1" ht="50.1" customHeight="1" x14ac:dyDescent="0.25">
      <c r="A54" s="33" t="s">
        <v>369</v>
      </c>
      <c r="B54" s="53" t="s">
        <v>14</v>
      </c>
      <c r="C54" s="17" t="s">
        <v>370</v>
      </c>
      <c r="D54" s="18" t="s">
        <v>15</v>
      </c>
      <c r="E54" s="66" t="s">
        <v>259</v>
      </c>
      <c r="F54" s="52" t="s">
        <v>259</v>
      </c>
      <c r="G54" s="104">
        <v>4161.8</v>
      </c>
      <c r="H54" s="101">
        <v>44928</v>
      </c>
      <c r="I54" s="101">
        <v>45014</v>
      </c>
      <c r="J54" s="100">
        <v>4161.8</v>
      </c>
      <c r="K54" s="28"/>
      <c r="L54" s="30"/>
      <c r="M54" s="37"/>
    </row>
    <row r="55" spans="1:13" s="35" customFormat="1" ht="50.1" customHeight="1" x14ac:dyDescent="0.25">
      <c r="A55" s="33" t="s">
        <v>371</v>
      </c>
      <c r="B55" s="53" t="s">
        <v>14</v>
      </c>
      <c r="C55" s="17" t="s">
        <v>284</v>
      </c>
      <c r="D55" s="18" t="s">
        <v>15</v>
      </c>
      <c r="E55" s="66" t="s">
        <v>189</v>
      </c>
      <c r="F55" s="52" t="s">
        <v>189</v>
      </c>
      <c r="G55" s="76">
        <f>91.13+104.44+1000.01</f>
        <v>1195.58</v>
      </c>
      <c r="H55" s="101">
        <v>44931</v>
      </c>
      <c r="I55" s="101">
        <v>45289</v>
      </c>
      <c r="J55" s="76">
        <f>91.13+104.44+1000.01+263.5</f>
        <v>1459.08</v>
      </c>
      <c r="K55" s="28"/>
      <c r="L55" s="30"/>
      <c r="M55" s="37"/>
    </row>
    <row r="56" spans="1:13" s="35" customFormat="1" ht="50.1" customHeight="1" x14ac:dyDescent="0.25">
      <c r="A56" s="33" t="s">
        <v>372</v>
      </c>
      <c r="B56" s="53" t="s">
        <v>14</v>
      </c>
      <c r="C56" s="17" t="s">
        <v>373</v>
      </c>
      <c r="D56" s="18" t="s">
        <v>15</v>
      </c>
      <c r="E56" s="97" t="s">
        <v>81</v>
      </c>
      <c r="F56" s="18" t="s">
        <v>81</v>
      </c>
      <c r="G56" s="76">
        <f>315.7+333+75+67.41+67.41+27.72+373.77</f>
        <v>1260.01</v>
      </c>
      <c r="H56" s="101">
        <v>44931</v>
      </c>
      <c r="I56" s="101">
        <v>45289</v>
      </c>
      <c r="J56" s="76">
        <f>315.7+333+75+67.41+67.41+27.72+373.77+65.57+67.41</f>
        <v>1392.99</v>
      </c>
      <c r="K56" s="28"/>
      <c r="L56" s="30"/>
      <c r="M56" s="37"/>
    </row>
    <row r="57" spans="1:13" s="35" customFormat="1" ht="50.1" customHeight="1" x14ac:dyDescent="0.25">
      <c r="A57" s="33" t="s">
        <v>375</v>
      </c>
      <c r="B57" s="53" t="s">
        <v>14</v>
      </c>
      <c r="C57" s="17" t="s">
        <v>376</v>
      </c>
      <c r="D57" s="18" t="s">
        <v>15</v>
      </c>
      <c r="E57" s="66" t="s">
        <v>244</v>
      </c>
      <c r="F57" s="52" t="s">
        <v>244</v>
      </c>
      <c r="G57" s="76">
        <f>3000+3000</f>
        <v>6000</v>
      </c>
      <c r="H57" s="101">
        <v>44931</v>
      </c>
      <c r="I57" s="101">
        <v>45232</v>
      </c>
      <c r="J57" s="76">
        <f>3000+3000+3000</f>
        <v>9000</v>
      </c>
      <c r="K57" s="28"/>
      <c r="L57" s="30"/>
      <c r="M57" s="37"/>
    </row>
    <row r="58" spans="1:13" s="35" customFormat="1" ht="50.1" customHeight="1" x14ac:dyDescent="0.25">
      <c r="A58" s="33" t="s">
        <v>379</v>
      </c>
      <c r="B58" s="53" t="s">
        <v>14</v>
      </c>
      <c r="C58" s="17" t="s">
        <v>377</v>
      </c>
      <c r="D58" s="18" t="s">
        <v>15</v>
      </c>
      <c r="E58" s="66" t="s">
        <v>382</v>
      </c>
      <c r="F58" s="52" t="s">
        <v>382</v>
      </c>
      <c r="G58" s="76">
        <f>493.8+529.48</f>
        <v>1023.28</v>
      </c>
      <c r="H58" s="101">
        <v>44931</v>
      </c>
      <c r="I58" s="101">
        <v>45260</v>
      </c>
      <c r="J58" s="76">
        <f>493.8+529.48+676.02+493.8+439.78+493.8</f>
        <v>3126.6800000000003</v>
      </c>
      <c r="K58" s="28"/>
      <c r="L58" s="31"/>
      <c r="M58" s="38"/>
    </row>
    <row r="59" spans="1:13" s="35" customFormat="1" ht="50.1" customHeight="1" x14ac:dyDescent="0.25">
      <c r="A59" s="33" t="s">
        <v>380</v>
      </c>
      <c r="B59" s="53" t="s">
        <v>14</v>
      </c>
      <c r="C59" s="17" t="s">
        <v>378</v>
      </c>
      <c r="D59" s="18" t="s">
        <v>15</v>
      </c>
      <c r="E59" s="66" t="s">
        <v>381</v>
      </c>
      <c r="F59" s="52" t="s">
        <v>381</v>
      </c>
      <c r="G59" s="76">
        <v>250</v>
      </c>
      <c r="H59" s="101">
        <v>44931</v>
      </c>
      <c r="I59" s="101">
        <v>45199</v>
      </c>
      <c r="J59" s="100">
        <v>250</v>
      </c>
      <c r="K59" s="28"/>
      <c r="L59" s="31"/>
      <c r="M59" s="38"/>
    </row>
    <row r="60" spans="1:13" s="35" customFormat="1" ht="50.1" customHeight="1" x14ac:dyDescent="0.25">
      <c r="A60" s="33" t="s">
        <v>384</v>
      </c>
      <c r="B60" s="53" t="s">
        <v>14</v>
      </c>
      <c r="C60" s="17" t="s">
        <v>459</v>
      </c>
      <c r="D60" s="18" t="s">
        <v>15</v>
      </c>
      <c r="E60" s="66" t="s">
        <v>383</v>
      </c>
      <c r="F60" s="52" t="s">
        <v>383</v>
      </c>
      <c r="G60" s="76">
        <f>5000+5000</f>
        <v>10000</v>
      </c>
      <c r="H60" s="101">
        <v>44931</v>
      </c>
      <c r="I60" s="101">
        <v>45260</v>
      </c>
      <c r="J60" s="76">
        <f>5000+5000+5000+5000</f>
        <v>20000</v>
      </c>
      <c r="K60" s="28"/>
      <c r="L60" s="31"/>
      <c r="M60" s="38"/>
    </row>
    <row r="61" spans="1:13" s="35" customFormat="1" ht="50.1" customHeight="1" x14ac:dyDescent="0.25">
      <c r="A61" s="33" t="s">
        <v>385</v>
      </c>
      <c r="B61" s="53" t="s">
        <v>14</v>
      </c>
      <c r="C61" s="17" t="s">
        <v>386</v>
      </c>
      <c r="D61" s="18" t="s">
        <v>15</v>
      </c>
      <c r="E61" s="66" t="s">
        <v>387</v>
      </c>
      <c r="F61" s="52" t="s">
        <v>387</v>
      </c>
      <c r="G61" s="76">
        <v>0</v>
      </c>
      <c r="H61" s="101">
        <v>44931</v>
      </c>
      <c r="I61" s="101">
        <v>45107</v>
      </c>
      <c r="J61" s="100">
        <v>9367.94</v>
      </c>
      <c r="K61" s="28"/>
      <c r="L61" s="31"/>
      <c r="M61" s="38"/>
    </row>
    <row r="62" spans="1:13" s="35" customFormat="1" ht="50.1" customHeight="1" x14ac:dyDescent="0.25">
      <c r="A62" s="33" t="s">
        <v>388</v>
      </c>
      <c r="B62" s="53" t="s">
        <v>14</v>
      </c>
      <c r="C62" s="17" t="s">
        <v>389</v>
      </c>
      <c r="D62" s="18" t="s">
        <v>15</v>
      </c>
      <c r="E62" s="66" t="s">
        <v>390</v>
      </c>
      <c r="F62" s="52" t="s">
        <v>390</v>
      </c>
      <c r="G62" s="76">
        <f>1718.5+1305.5+1096.5+990.5+1010.5+1373.5+2173.5+1216</f>
        <v>10884.5</v>
      </c>
      <c r="H62" s="101">
        <v>44931</v>
      </c>
      <c r="I62" s="101">
        <v>45260</v>
      </c>
      <c r="J62" s="76">
        <f>1718.5+1305.5+1096.5+990.5+1010.5+1373.5+2173.5+1216+1137+1078.5</f>
        <v>13100</v>
      </c>
      <c r="K62" s="28"/>
      <c r="L62" s="31"/>
      <c r="M62" s="38"/>
    </row>
    <row r="63" spans="1:13" s="35" customFormat="1" ht="50.1" customHeight="1" x14ac:dyDescent="0.25">
      <c r="A63" s="33" t="s">
        <v>393</v>
      </c>
      <c r="B63" s="53" t="s">
        <v>14</v>
      </c>
      <c r="C63" s="17" t="s">
        <v>391</v>
      </c>
      <c r="D63" s="18" t="s">
        <v>15</v>
      </c>
      <c r="E63" s="97" t="s">
        <v>392</v>
      </c>
      <c r="F63" s="18" t="s">
        <v>392</v>
      </c>
      <c r="G63" s="76">
        <f>1933+1933+1933+1951.5+1933+1933+1951.5+1933</f>
        <v>15501</v>
      </c>
      <c r="H63" s="101">
        <v>44931</v>
      </c>
      <c r="I63" s="101">
        <v>45289</v>
      </c>
      <c r="J63" s="76">
        <f>1933+1933+1933+1951.5+1933+1933+1951.5+1933+1951.5+1933+1933</f>
        <v>21318.5</v>
      </c>
      <c r="K63" s="28"/>
      <c r="L63" s="31"/>
      <c r="M63" s="38"/>
    </row>
    <row r="64" spans="1:13" s="35" customFormat="1" ht="50.1" customHeight="1" x14ac:dyDescent="0.25">
      <c r="A64" s="33" t="s">
        <v>394</v>
      </c>
      <c r="B64" s="53" t="s">
        <v>14</v>
      </c>
      <c r="C64" s="17" t="s">
        <v>395</v>
      </c>
      <c r="D64" s="18" t="s">
        <v>15</v>
      </c>
      <c r="E64" s="66" t="s">
        <v>397</v>
      </c>
      <c r="F64" s="52" t="s">
        <v>397</v>
      </c>
      <c r="G64" s="76">
        <f>150+200+250+200+225+275+200</f>
        <v>1500</v>
      </c>
      <c r="H64" s="101">
        <v>44931</v>
      </c>
      <c r="I64" s="101">
        <v>45289</v>
      </c>
      <c r="J64" s="76">
        <f>150+200+250+200+225+275+200+225+225+200</f>
        <v>2150</v>
      </c>
      <c r="K64" s="28"/>
      <c r="L64" s="31"/>
      <c r="M64" s="38"/>
    </row>
    <row r="65" spans="1:13" s="35" customFormat="1" ht="50.1" customHeight="1" x14ac:dyDescent="0.25">
      <c r="A65" s="33" t="s">
        <v>398</v>
      </c>
      <c r="B65" s="53" t="s">
        <v>14</v>
      </c>
      <c r="C65" s="17" t="s">
        <v>396</v>
      </c>
      <c r="D65" s="18" t="s">
        <v>15</v>
      </c>
      <c r="E65" s="66" t="s">
        <v>397</v>
      </c>
      <c r="F65" s="52" t="s">
        <v>397</v>
      </c>
      <c r="G65" s="76">
        <f>1620.94+1333.96+1358.58+1232.72+1350.62+1041.9+1877.62</f>
        <v>9816.34</v>
      </c>
      <c r="H65" s="101">
        <v>44931</v>
      </c>
      <c r="I65" s="101">
        <v>45289</v>
      </c>
      <c r="J65" s="76">
        <f>1620.94+1333.96+1358.58+1232.72+1350.62+1041.9+1877.62+2550.05+1327.34+5793.45</f>
        <v>19487.18</v>
      </c>
      <c r="K65" s="28"/>
      <c r="L65" s="31"/>
      <c r="M65" s="38"/>
    </row>
    <row r="66" spans="1:13" s="35" customFormat="1" ht="50.1" customHeight="1" x14ac:dyDescent="0.25">
      <c r="A66" s="33" t="s">
        <v>399</v>
      </c>
      <c r="B66" s="53" t="s">
        <v>14</v>
      </c>
      <c r="C66" s="17" t="s">
        <v>386</v>
      </c>
      <c r="D66" s="18" t="s">
        <v>15</v>
      </c>
      <c r="E66" s="66" t="s">
        <v>400</v>
      </c>
      <c r="F66" s="52" t="s">
        <v>400</v>
      </c>
      <c r="G66" s="76">
        <v>0</v>
      </c>
      <c r="H66" s="101">
        <v>44931</v>
      </c>
      <c r="I66" s="101">
        <v>44946</v>
      </c>
      <c r="J66" s="100">
        <v>433.67</v>
      </c>
      <c r="K66" s="28"/>
      <c r="L66" s="31"/>
      <c r="M66" s="38"/>
    </row>
    <row r="67" spans="1:13" s="35" customFormat="1" ht="50.1" customHeight="1" x14ac:dyDescent="0.25">
      <c r="A67" s="33" t="s">
        <v>402</v>
      </c>
      <c r="B67" s="53" t="s">
        <v>14</v>
      </c>
      <c r="C67" s="17" t="s">
        <v>386</v>
      </c>
      <c r="D67" s="18" t="s">
        <v>15</v>
      </c>
      <c r="E67" s="66" t="s">
        <v>401</v>
      </c>
      <c r="F67" s="52" t="s">
        <v>401</v>
      </c>
      <c r="G67" s="76">
        <v>0</v>
      </c>
      <c r="H67" s="101">
        <v>44931</v>
      </c>
      <c r="I67" s="101">
        <v>45092</v>
      </c>
      <c r="J67" s="100">
        <v>5475.47</v>
      </c>
      <c r="K67" s="28"/>
      <c r="L67" s="31"/>
      <c r="M67" s="38"/>
    </row>
    <row r="68" spans="1:13" s="35" customFormat="1" ht="50.1" customHeight="1" x14ac:dyDescent="0.25">
      <c r="A68" s="33" t="s">
        <v>403</v>
      </c>
      <c r="B68" s="53" t="s">
        <v>14</v>
      </c>
      <c r="C68" s="17" t="s">
        <v>404</v>
      </c>
      <c r="D68" s="18" t="s">
        <v>15</v>
      </c>
      <c r="E68" s="66" t="s">
        <v>93</v>
      </c>
      <c r="F68" s="52" t="s">
        <v>93</v>
      </c>
      <c r="G68" s="76">
        <f>962+624+1597+874+1734.5</f>
        <v>5791.5</v>
      </c>
      <c r="H68" s="101">
        <v>44931</v>
      </c>
      <c r="I68" s="101">
        <v>45289</v>
      </c>
      <c r="J68" s="76">
        <f>962+624+1597+874+1734.5+574.5+1772+1322</f>
        <v>9460</v>
      </c>
      <c r="K68" s="28"/>
      <c r="L68" s="31"/>
      <c r="M68" s="38"/>
    </row>
    <row r="69" spans="1:13" s="35" customFormat="1" ht="50.1" customHeight="1" x14ac:dyDescent="0.25">
      <c r="A69" s="33" t="s">
        <v>405</v>
      </c>
      <c r="B69" s="53" t="s">
        <v>14</v>
      </c>
      <c r="C69" s="17" t="s">
        <v>406</v>
      </c>
      <c r="D69" s="18" t="s">
        <v>15</v>
      </c>
      <c r="E69" s="66" t="s">
        <v>410</v>
      </c>
      <c r="F69" s="52" t="s">
        <v>410</v>
      </c>
      <c r="G69" s="76">
        <f>604.62+131.02+664.56</f>
        <v>1400.1999999999998</v>
      </c>
      <c r="H69" s="101">
        <v>44931</v>
      </c>
      <c r="I69" s="101">
        <v>45199</v>
      </c>
      <c r="J69" s="76">
        <f>604.62+131.02+664.56</f>
        <v>1400.1999999999998</v>
      </c>
      <c r="K69" s="28"/>
      <c r="L69" s="31"/>
      <c r="M69" s="38"/>
    </row>
    <row r="70" spans="1:13" s="35" customFormat="1" ht="50.1" customHeight="1" x14ac:dyDescent="0.25">
      <c r="A70" s="33" t="s">
        <v>407</v>
      </c>
      <c r="B70" s="53" t="s">
        <v>14</v>
      </c>
      <c r="C70" s="17" t="s">
        <v>406</v>
      </c>
      <c r="D70" s="18" t="s">
        <v>15</v>
      </c>
      <c r="E70" s="66" t="s">
        <v>411</v>
      </c>
      <c r="F70" s="52" t="s">
        <v>411</v>
      </c>
      <c r="G70" s="76">
        <f>81+101+95+137</f>
        <v>414</v>
      </c>
      <c r="H70" s="101">
        <v>44931</v>
      </c>
      <c r="I70" s="101">
        <v>45232</v>
      </c>
      <c r="J70" s="76">
        <f>81+101+95+137+53</f>
        <v>467</v>
      </c>
      <c r="K70" s="28"/>
      <c r="L70" s="31"/>
      <c r="M70" s="38"/>
    </row>
    <row r="71" spans="1:13" s="35" customFormat="1" ht="50.1" customHeight="1" x14ac:dyDescent="0.25">
      <c r="A71" s="33" t="s">
        <v>409</v>
      </c>
      <c r="B71" s="53" t="s">
        <v>14</v>
      </c>
      <c r="C71" s="17" t="s">
        <v>406</v>
      </c>
      <c r="D71" s="18" t="s">
        <v>15</v>
      </c>
      <c r="E71" s="66" t="s">
        <v>408</v>
      </c>
      <c r="F71" s="52" t="s">
        <v>408</v>
      </c>
      <c r="G71" s="76">
        <f>114.5+460.62+162+460.62</f>
        <v>1197.74</v>
      </c>
      <c r="H71" s="101">
        <v>44931</v>
      </c>
      <c r="I71" s="101">
        <v>45232</v>
      </c>
      <c r="J71" s="76">
        <f>114.5+460.62+162+460.62+230</f>
        <v>1427.74</v>
      </c>
      <c r="K71" s="28"/>
      <c r="L71" s="31"/>
      <c r="M71" s="38"/>
    </row>
    <row r="72" spans="1:13" s="35" customFormat="1" ht="50.1" customHeight="1" x14ac:dyDescent="0.25">
      <c r="A72" s="41" t="s">
        <v>412</v>
      </c>
      <c r="B72" s="53" t="s">
        <v>14</v>
      </c>
      <c r="C72" s="40" t="s">
        <v>487</v>
      </c>
      <c r="D72" s="18" t="s">
        <v>15</v>
      </c>
      <c r="E72" s="74" t="s">
        <v>757</v>
      </c>
      <c r="F72" s="17" t="s">
        <v>757</v>
      </c>
      <c r="G72" s="76">
        <f>310+504+322+82+107</f>
        <v>1325</v>
      </c>
      <c r="H72" s="101">
        <v>44939</v>
      </c>
      <c r="I72" s="101">
        <v>45232</v>
      </c>
      <c r="J72" s="76">
        <f>310+504+322+82+107+149+151</f>
        <v>1625</v>
      </c>
      <c r="K72" s="28"/>
      <c r="L72" s="31"/>
      <c r="M72" s="38"/>
    </row>
    <row r="73" spans="1:13" s="35" customFormat="1" ht="50.1" customHeight="1" x14ac:dyDescent="0.25">
      <c r="A73" s="33" t="s">
        <v>413</v>
      </c>
      <c r="B73" s="53" t="s">
        <v>14</v>
      </c>
      <c r="C73" s="17" t="s">
        <v>414</v>
      </c>
      <c r="D73" s="18" t="s">
        <v>15</v>
      </c>
      <c r="E73" s="97" t="s">
        <v>417</v>
      </c>
      <c r="F73" s="22" t="s">
        <v>417</v>
      </c>
      <c r="G73" s="76">
        <v>4731.6000000000004</v>
      </c>
      <c r="H73" s="101">
        <v>44939</v>
      </c>
      <c r="I73" s="101">
        <v>44986</v>
      </c>
      <c r="J73" s="100">
        <v>4731.6000000000004</v>
      </c>
      <c r="K73" s="28"/>
      <c r="L73" s="31"/>
      <c r="M73" s="38"/>
    </row>
    <row r="74" spans="1:13" s="35" customFormat="1" ht="50.1" customHeight="1" x14ac:dyDescent="0.25">
      <c r="A74" s="33" t="s">
        <v>416</v>
      </c>
      <c r="B74" s="53" t="s">
        <v>14</v>
      </c>
      <c r="C74" s="17" t="s">
        <v>415</v>
      </c>
      <c r="D74" s="18" t="s">
        <v>15</v>
      </c>
      <c r="E74" s="66" t="s">
        <v>418</v>
      </c>
      <c r="F74" s="98" t="s">
        <v>418</v>
      </c>
      <c r="G74" s="76">
        <v>0</v>
      </c>
      <c r="H74" s="101">
        <v>44939</v>
      </c>
      <c r="I74" s="101">
        <v>44957</v>
      </c>
      <c r="J74" s="100">
        <v>432.16</v>
      </c>
      <c r="K74" s="28"/>
      <c r="L74" s="31"/>
      <c r="M74" s="38"/>
    </row>
    <row r="75" spans="1:13" s="35" customFormat="1" ht="50.1" customHeight="1" x14ac:dyDescent="0.25">
      <c r="A75" s="33" t="s">
        <v>422</v>
      </c>
      <c r="B75" s="53" t="s">
        <v>14</v>
      </c>
      <c r="C75" s="17" t="s">
        <v>421</v>
      </c>
      <c r="D75" s="18" t="s">
        <v>15</v>
      </c>
      <c r="E75" s="66" t="s">
        <v>23</v>
      </c>
      <c r="F75" s="52" t="s">
        <v>23</v>
      </c>
      <c r="G75" s="76">
        <v>19940.05</v>
      </c>
      <c r="H75" s="101">
        <v>44942</v>
      </c>
      <c r="I75" s="101">
        <v>45046</v>
      </c>
      <c r="J75" s="100">
        <v>19940.05</v>
      </c>
      <c r="K75" s="28"/>
      <c r="L75" s="31"/>
      <c r="M75" s="38"/>
    </row>
    <row r="76" spans="1:13" s="35" customFormat="1" ht="50.1" customHeight="1" x14ac:dyDescent="0.25">
      <c r="A76" s="33" t="s">
        <v>423</v>
      </c>
      <c r="B76" s="53" t="s">
        <v>14</v>
      </c>
      <c r="C76" s="17" t="s">
        <v>424</v>
      </c>
      <c r="D76" s="18" t="s">
        <v>15</v>
      </c>
      <c r="E76" s="66" t="s">
        <v>77</v>
      </c>
      <c r="F76" s="52" t="s">
        <v>77</v>
      </c>
      <c r="G76" s="76">
        <f>2500+1250</f>
        <v>3750</v>
      </c>
      <c r="H76" s="101">
        <v>44942</v>
      </c>
      <c r="I76" s="101">
        <v>45169</v>
      </c>
      <c r="J76" s="76">
        <f>2500+1250</f>
        <v>3750</v>
      </c>
      <c r="K76" s="28"/>
      <c r="L76" s="31"/>
      <c r="M76" s="38"/>
    </row>
    <row r="77" spans="1:13" s="35" customFormat="1" ht="50.1" customHeight="1" x14ac:dyDescent="0.25">
      <c r="A77" s="33" t="s">
        <v>428</v>
      </c>
      <c r="B77" s="53" t="s">
        <v>14</v>
      </c>
      <c r="C77" s="17" t="s">
        <v>426</v>
      </c>
      <c r="D77" s="18" t="s">
        <v>15</v>
      </c>
      <c r="E77" s="52" t="s">
        <v>430</v>
      </c>
      <c r="F77" s="52" t="s">
        <v>430</v>
      </c>
      <c r="G77" s="76">
        <v>2000</v>
      </c>
      <c r="H77" s="101">
        <v>44943</v>
      </c>
      <c r="I77" s="101">
        <v>45014</v>
      </c>
      <c r="J77" s="100">
        <v>2000</v>
      </c>
      <c r="K77" s="28"/>
      <c r="L77" s="31"/>
      <c r="M77" s="38"/>
    </row>
    <row r="78" spans="1:13" s="35" customFormat="1" ht="50.1" customHeight="1" x14ac:dyDescent="0.25">
      <c r="A78" s="33" t="s">
        <v>429</v>
      </c>
      <c r="B78" s="53" t="s">
        <v>14</v>
      </c>
      <c r="C78" s="17" t="s">
        <v>425</v>
      </c>
      <c r="D78" s="18" t="s">
        <v>15</v>
      </c>
      <c r="E78" s="52" t="s">
        <v>430</v>
      </c>
      <c r="F78" s="52" t="s">
        <v>430</v>
      </c>
      <c r="G78" s="76">
        <v>4520</v>
      </c>
      <c r="H78" s="101">
        <v>44943</v>
      </c>
      <c r="I78" s="101">
        <v>45077</v>
      </c>
      <c r="J78" s="100">
        <v>4520</v>
      </c>
      <c r="K78" s="28"/>
      <c r="L78" s="31"/>
      <c r="M78" s="38"/>
    </row>
    <row r="79" spans="1:13" s="35" customFormat="1" ht="50.1" customHeight="1" x14ac:dyDescent="0.25">
      <c r="A79" s="33" t="s">
        <v>433</v>
      </c>
      <c r="B79" s="53" t="s">
        <v>14</v>
      </c>
      <c r="C79" s="17" t="s">
        <v>434</v>
      </c>
      <c r="D79" s="18" t="s">
        <v>15</v>
      </c>
      <c r="E79" s="18" t="s">
        <v>556</v>
      </c>
      <c r="F79" s="18" t="s">
        <v>556</v>
      </c>
      <c r="G79" s="76">
        <v>1435.2</v>
      </c>
      <c r="H79" s="101">
        <v>44952</v>
      </c>
      <c r="I79" s="101">
        <v>45105</v>
      </c>
      <c r="J79" s="100">
        <v>1435.2</v>
      </c>
      <c r="K79" s="28"/>
      <c r="L79" s="31"/>
      <c r="M79" s="38"/>
    </row>
    <row r="80" spans="1:13" s="35" customFormat="1" ht="50.1" customHeight="1" x14ac:dyDescent="0.25">
      <c r="A80" s="33" t="s">
        <v>436</v>
      </c>
      <c r="B80" s="53" t="s">
        <v>14</v>
      </c>
      <c r="C80" s="17" t="s">
        <v>435</v>
      </c>
      <c r="D80" s="18" t="s">
        <v>15</v>
      </c>
      <c r="E80" s="52" t="s">
        <v>23</v>
      </c>
      <c r="F80" s="52" t="s">
        <v>23</v>
      </c>
      <c r="G80" s="76">
        <f>59+342+195</f>
        <v>596</v>
      </c>
      <c r="H80" s="101">
        <v>44952</v>
      </c>
      <c r="I80" s="101">
        <v>45169</v>
      </c>
      <c r="J80" s="76">
        <f>59+342+195</f>
        <v>596</v>
      </c>
      <c r="K80" s="28"/>
      <c r="L80" s="31"/>
      <c r="M80" s="38"/>
    </row>
    <row r="81" spans="1:13" s="35" customFormat="1" ht="50.1" customHeight="1" x14ac:dyDescent="0.25">
      <c r="A81" s="33" t="s">
        <v>437</v>
      </c>
      <c r="B81" s="53" t="s">
        <v>14</v>
      </c>
      <c r="C81" s="17" t="s">
        <v>438</v>
      </c>
      <c r="D81" s="18" t="s">
        <v>15</v>
      </c>
      <c r="E81" s="52" t="s">
        <v>432</v>
      </c>
      <c r="F81" s="52" t="s">
        <v>432</v>
      </c>
      <c r="G81" s="76">
        <v>1264.47</v>
      </c>
      <c r="H81" s="101">
        <v>44952</v>
      </c>
      <c r="I81" s="101">
        <v>45232</v>
      </c>
      <c r="J81" s="100">
        <f>1264.47+1436.98</f>
        <v>2701.45</v>
      </c>
      <c r="K81" s="28"/>
      <c r="L81" s="31"/>
      <c r="M81" s="38"/>
    </row>
    <row r="82" spans="1:13" s="35" customFormat="1" ht="50.1" customHeight="1" x14ac:dyDescent="0.25">
      <c r="A82" s="33" t="s">
        <v>440</v>
      </c>
      <c r="B82" s="53" t="s">
        <v>14</v>
      </c>
      <c r="C82" s="17" t="s">
        <v>443</v>
      </c>
      <c r="D82" s="18" t="s">
        <v>15</v>
      </c>
      <c r="E82" s="97" t="s">
        <v>81</v>
      </c>
      <c r="F82" s="18" t="s">
        <v>81</v>
      </c>
      <c r="G82" s="76">
        <f>377.85+503.51</f>
        <v>881.36</v>
      </c>
      <c r="H82" s="101">
        <v>44952</v>
      </c>
      <c r="I82" s="101">
        <v>45014</v>
      </c>
      <c r="J82" s="100">
        <v>881.36</v>
      </c>
      <c r="K82" s="28"/>
      <c r="L82" s="31"/>
      <c r="M82" s="38"/>
    </row>
    <row r="83" spans="1:13" s="35" customFormat="1" ht="50.1" customHeight="1" x14ac:dyDescent="0.25">
      <c r="A83" s="33" t="s">
        <v>442</v>
      </c>
      <c r="B83" s="53" t="s">
        <v>14</v>
      </c>
      <c r="C83" s="17" t="s">
        <v>453</v>
      </c>
      <c r="D83" s="18" t="s">
        <v>15</v>
      </c>
      <c r="E83" s="52" t="s">
        <v>441</v>
      </c>
      <c r="F83" s="52" t="s">
        <v>441</v>
      </c>
      <c r="G83" s="76">
        <f>1723.5+2945.4+3530.65+2064.45+1932+3674.4+2596.3+782+1962.95</f>
        <v>21211.65</v>
      </c>
      <c r="H83" s="101">
        <v>44952</v>
      </c>
      <c r="I83" s="101">
        <v>45260</v>
      </c>
      <c r="J83" s="76">
        <f>1723.5+2945.4+3530.65+2064.45+1932+3674.4+2596.3+782+1962.95+2322.75+3730.3</f>
        <v>27264.7</v>
      </c>
      <c r="K83" s="28"/>
      <c r="L83" s="31"/>
      <c r="M83" s="38"/>
    </row>
    <row r="84" spans="1:13" s="35" customFormat="1" ht="50.1" customHeight="1" x14ac:dyDescent="0.25">
      <c r="A84" s="33" t="s">
        <v>446</v>
      </c>
      <c r="B84" s="53" t="s">
        <v>14</v>
      </c>
      <c r="C84" s="17" t="s">
        <v>447</v>
      </c>
      <c r="D84" s="18" t="s">
        <v>15</v>
      </c>
      <c r="E84" s="52" t="s">
        <v>127</v>
      </c>
      <c r="F84" s="52" t="s">
        <v>127</v>
      </c>
      <c r="G84" s="76">
        <v>240</v>
      </c>
      <c r="H84" s="101">
        <v>44953</v>
      </c>
      <c r="I84" s="101">
        <v>45077</v>
      </c>
      <c r="J84" s="100">
        <v>240</v>
      </c>
      <c r="K84" s="28"/>
      <c r="L84" s="31"/>
      <c r="M84" s="38"/>
    </row>
    <row r="85" spans="1:13" s="35" customFormat="1" ht="50.1" customHeight="1" x14ac:dyDescent="0.25">
      <c r="A85" s="33" t="s">
        <v>449</v>
      </c>
      <c r="B85" s="53" t="s">
        <v>14</v>
      </c>
      <c r="C85" s="17" t="s">
        <v>448</v>
      </c>
      <c r="D85" s="18" t="s">
        <v>15</v>
      </c>
      <c r="E85" s="52" t="s">
        <v>307</v>
      </c>
      <c r="F85" s="52" t="s">
        <v>307</v>
      </c>
      <c r="G85" s="76">
        <v>3000</v>
      </c>
      <c r="H85" s="101">
        <v>44956</v>
      </c>
      <c r="I85" s="101">
        <v>45174</v>
      </c>
      <c r="J85" s="100">
        <v>3000</v>
      </c>
      <c r="K85" s="28"/>
      <c r="L85" s="31"/>
      <c r="M85" s="38"/>
    </row>
    <row r="86" spans="1:13" s="35" customFormat="1" ht="50.1" customHeight="1" x14ac:dyDescent="0.25">
      <c r="A86" s="33" t="s">
        <v>452</v>
      </c>
      <c r="B86" s="53" t="s">
        <v>14</v>
      </c>
      <c r="C86" s="17" t="s">
        <v>468</v>
      </c>
      <c r="D86" s="18" t="s">
        <v>15</v>
      </c>
      <c r="E86" s="52" t="s">
        <v>441</v>
      </c>
      <c r="F86" s="52" t="s">
        <v>441</v>
      </c>
      <c r="G86" s="76">
        <f>1340+1660+1200+940+1360+1442+1422</f>
        <v>9364</v>
      </c>
      <c r="H86" s="101">
        <v>44956</v>
      </c>
      <c r="I86" s="101">
        <v>45260</v>
      </c>
      <c r="J86" s="76">
        <f>1340+1660+1200+940+1360+1442+1422+1382+1362</f>
        <v>12108</v>
      </c>
      <c r="K86" s="28"/>
      <c r="L86" s="31"/>
      <c r="M86" s="38"/>
    </row>
    <row r="87" spans="1:13" s="35" customFormat="1" ht="50.1" customHeight="1" x14ac:dyDescent="0.25">
      <c r="A87" s="33" t="s">
        <v>456</v>
      </c>
      <c r="B87" s="53" t="s">
        <v>14</v>
      </c>
      <c r="C87" s="17" t="s">
        <v>457</v>
      </c>
      <c r="D87" s="18" t="s">
        <v>15</v>
      </c>
      <c r="E87" s="52" t="s">
        <v>460</v>
      </c>
      <c r="F87" s="52" t="s">
        <v>460</v>
      </c>
      <c r="G87" s="76">
        <v>6800</v>
      </c>
      <c r="H87" s="101">
        <v>44958</v>
      </c>
      <c r="I87" s="101">
        <v>45077</v>
      </c>
      <c r="J87" s="100">
        <v>6800</v>
      </c>
      <c r="K87" s="28"/>
      <c r="L87" s="31"/>
      <c r="M87" s="38"/>
    </row>
    <row r="88" spans="1:13" s="35" customFormat="1" ht="50.1" customHeight="1" x14ac:dyDescent="0.25">
      <c r="A88" s="33" t="s">
        <v>461</v>
      </c>
      <c r="B88" s="53" t="s">
        <v>14</v>
      </c>
      <c r="C88" s="17" t="s">
        <v>462</v>
      </c>
      <c r="D88" s="18" t="s">
        <v>15</v>
      </c>
      <c r="E88" s="18" t="s">
        <v>463</v>
      </c>
      <c r="F88" s="18" t="s">
        <v>463</v>
      </c>
      <c r="G88" s="76">
        <v>24352</v>
      </c>
      <c r="H88" s="101">
        <v>44959</v>
      </c>
      <c r="I88" s="101">
        <v>44959</v>
      </c>
      <c r="J88" s="100">
        <v>24352</v>
      </c>
      <c r="K88" s="28"/>
      <c r="L88" s="31"/>
      <c r="M88" s="38"/>
    </row>
    <row r="89" spans="1:13" s="35" customFormat="1" ht="50.1" customHeight="1" x14ac:dyDescent="0.25">
      <c r="A89" s="33" t="s">
        <v>464</v>
      </c>
      <c r="B89" s="53" t="s">
        <v>14</v>
      </c>
      <c r="C89" s="17" t="s">
        <v>465</v>
      </c>
      <c r="D89" s="18" t="s">
        <v>15</v>
      </c>
      <c r="E89" s="52" t="s">
        <v>476</v>
      </c>
      <c r="F89" s="52" t="s">
        <v>476</v>
      </c>
      <c r="G89" s="106">
        <v>95</v>
      </c>
      <c r="H89" s="101">
        <v>44964</v>
      </c>
      <c r="I89" s="101">
        <v>44974</v>
      </c>
      <c r="J89" s="100">
        <v>95</v>
      </c>
      <c r="K89" s="28"/>
      <c r="L89" s="31"/>
      <c r="M89" s="38"/>
    </row>
    <row r="90" spans="1:13" s="35" customFormat="1" ht="50.1" customHeight="1" x14ac:dyDescent="0.25">
      <c r="A90" s="33" t="s">
        <v>466</v>
      </c>
      <c r="B90" s="53" t="s">
        <v>14</v>
      </c>
      <c r="C90" s="17" t="s">
        <v>467</v>
      </c>
      <c r="D90" s="18" t="s">
        <v>15</v>
      </c>
      <c r="E90" s="52" t="s">
        <v>242</v>
      </c>
      <c r="F90" s="52" t="s">
        <v>242</v>
      </c>
      <c r="G90" s="76">
        <v>28.6</v>
      </c>
      <c r="H90" s="101">
        <v>44964</v>
      </c>
      <c r="I90" s="101">
        <v>44974</v>
      </c>
      <c r="J90" s="100">
        <v>28.6</v>
      </c>
      <c r="K90" s="28"/>
      <c r="L90" s="31"/>
      <c r="M90" s="38"/>
    </row>
    <row r="91" spans="1:13" s="35" customFormat="1" ht="50.1" customHeight="1" x14ac:dyDescent="0.25">
      <c r="A91" s="33" t="s">
        <v>469</v>
      </c>
      <c r="B91" s="53" t="s">
        <v>14</v>
      </c>
      <c r="C91" s="17" t="s">
        <v>470</v>
      </c>
      <c r="D91" s="18" t="s">
        <v>15</v>
      </c>
      <c r="E91" s="52" t="s">
        <v>30</v>
      </c>
      <c r="F91" s="52" t="s">
        <v>30</v>
      </c>
      <c r="G91" s="76">
        <v>1180</v>
      </c>
      <c r="H91" s="101">
        <v>44966</v>
      </c>
      <c r="I91" s="101">
        <v>45044</v>
      </c>
      <c r="J91" s="100">
        <v>1180</v>
      </c>
      <c r="K91" s="28"/>
      <c r="L91" s="31"/>
      <c r="M91" s="38"/>
    </row>
    <row r="92" spans="1:13" s="35" customFormat="1" ht="50.1" customHeight="1" x14ac:dyDescent="0.25">
      <c r="A92" s="33" t="s">
        <v>471</v>
      </c>
      <c r="B92" s="53" t="s">
        <v>14</v>
      </c>
      <c r="C92" s="17" t="s">
        <v>472</v>
      </c>
      <c r="D92" s="18" t="s">
        <v>15</v>
      </c>
      <c r="E92" s="52" t="s">
        <v>717</v>
      </c>
      <c r="F92" s="52" t="s">
        <v>717</v>
      </c>
      <c r="G92" s="3">
        <v>262</v>
      </c>
      <c r="H92" s="5">
        <v>44966</v>
      </c>
      <c r="I92" s="5">
        <v>45077</v>
      </c>
      <c r="J92" s="4">
        <v>262</v>
      </c>
      <c r="K92" s="28"/>
      <c r="L92" s="31"/>
      <c r="M92" s="38"/>
    </row>
    <row r="93" spans="1:13" s="35" customFormat="1" ht="50.1" customHeight="1" x14ac:dyDescent="0.25">
      <c r="A93" s="33" t="s">
        <v>477</v>
      </c>
      <c r="B93" s="53" t="s">
        <v>14</v>
      </c>
      <c r="C93" s="17" t="s">
        <v>478</v>
      </c>
      <c r="D93" s="18" t="s">
        <v>15</v>
      </c>
      <c r="E93" s="52" t="s">
        <v>252</v>
      </c>
      <c r="F93" s="52" t="s">
        <v>252</v>
      </c>
      <c r="G93" s="76">
        <f>1250.01+416.67+416.67+416.67</f>
        <v>2500.02</v>
      </c>
      <c r="H93" s="101">
        <v>44966</v>
      </c>
      <c r="I93" s="101">
        <v>45169</v>
      </c>
      <c r="J93" s="76">
        <f>1250.01+416.67+416.67+416.67</f>
        <v>2500.02</v>
      </c>
      <c r="K93" s="28"/>
      <c r="L93" s="31"/>
      <c r="M93" s="38"/>
    </row>
    <row r="94" spans="1:13" s="35" customFormat="1" ht="50.1" customHeight="1" x14ac:dyDescent="0.25">
      <c r="A94" s="33" t="s">
        <v>479</v>
      </c>
      <c r="B94" s="53" t="s">
        <v>14</v>
      </c>
      <c r="C94" s="17" t="s">
        <v>427</v>
      </c>
      <c r="D94" s="18" t="s">
        <v>15</v>
      </c>
      <c r="E94" s="52" t="s">
        <v>431</v>
      </c>
      <c r="F94" s="52" t="s">
        <v>431</v>
      </c>
      <c r="G94" s="76">
        <f>81.32+81.32+81.32+81.32+81.32</f>
        <v>406.59999999999997</v>
      </c>
      <c r="H94" s="101">
        <v>44967</v>
      </c>
      <c r="I94" s="101">
        <v>45260</v>
      </c>
      <c r="J94" s="76">
        <f>81.32+81.32+81.32+81.32+81.32+81.32+81.32</f>
        <v>569.24</v>
      </c>
      <c r="K94" s="28"/>
      <c r="L94" s="31"/>
      <c r="M94" s="38"/>
    </row>
    <row r="95" spans="1:13" s="35" customFormat="1" ht="50.1" customHeight="1" x14ac:dyDescent="0.25">
      <c r="A95" s="33" t="s">
        <v>481</v>
      </c>
      <c r="B95" s="53" t="s">
        <v>14</v>
      </c>
      <c r="C95" s="17" t="s">
        <v>480</v>
      </c>
      <c r="D95" s="18" t="s">
        <v>15</v>
      </c>
      <c r="E95" s="52" t="s">
        <v>193</v>
      </c>
      <c r="F95" s="52" t="s">
        <v>193</v>
      </c>
      <c r="G95" s="76">
        <v>342</v>
      </c>
      <c r="H95" s="101">
        <v>44967</v>
      </c>
      <c r="I95" s="101" t="s">
        <v>675</v>
      </c>
      <c r="J95" s="100">
        <v>342</v>
      </c>
      <c r="K95" s="28"/>
      <c r="L95" s="31"/>
      <c r="M95" s="38"/>
    </row>
    <row r="96" spans="1:13" s="35" customFormat="1" ht="50.1" customHeight="1" x14ac:dyDescent="0.25">
      <c r="A96" s="33" t="s">
        <v>484</v>
      </c>
      <c r="B96" s="53" t="s">
        <v>14</v>
      </c>
      <c r="C96" s="17" t="s">
        <v>485</v>
      </c>
      <c r="D96" s="18" t="s">
        <v>15</v>
      </c>
      <c r="E96" s="52" t="s">
        <v>190</v>
      </c>
      <c r="F96" s="52" t="s">
        <v>190</v>
      </c>
      <c r="G96" s="76">
        <v>0</v>
      </c>
      <c r="H96" s="107">
        <v>44970</v>
      </c>
      <c r="I96" s="107">
        <v>45288</v>
      </c>
      <c r="J96" s="108">
        <f>700+1000</f>
        <v>1700</v>
      </c>
      <c r="K96" s="28"/>
      <c r="L96" s="31"/>
      <c r="M96" s="38"/>
    </row>
    <row r="97" spans="1:13" s="35" customFormat="1" ht="50.1" customHeight="1" x14ac:dyDescent="0.25">
      <c r="A97" s="33" t="s">
        <v>489</v>
      </c>
      <c r="B97" s="53" t="s">
        <v>14</v>
      </c>
      <c r="C97" s="17" t="s">
        <v>488</v>
      </c>
      <c r="D97" s="18" t="s">
        <v>15</v>
      </c>
      <c r="E97" s="52" t="s">
        <v>498</v>
      </c>
      <c r="F97" s="52" t="s">
        <v>498</v>
      </c>
      <c r="G97" s="76">
        <v>2083.44</v>
      </c>
      <c r="H97" s="101">
        <v>44974</v>
      </c>
      <c r="I97" s="101">
        <v>44979</v>
      </c>
      <c r="J97" s="100">
        <v>2083.44</v>
      </c>
      <c r="K97" s="28"/>
      <c r="L97" s="31"/>
      <c r="M97" s="38"/>
    </row>
    <row r="98" spans="1:13" s="35" customFormat="1" ht="50.1" customHeight="1" x14ac:dyDescent="0.25">
      <c r="A98" s="33" t="s">
        <v>490</v>
      </c>
      <c r="B98" s="53" t="s">
        <v>14</v>
      </c>
      <c r="C98" s="17" t="s">
        <v>491</v>
      </c>
      <c r="D98" s="18" t="s">
        <v>15</v>
      </c>
      <c r="E98" s="18" t="s">
        <v>81</v>
      </c>
      <c r="F98" s="18" t="s">
        <v>81</v>
      </c>
      <c r="G98" s="76">
        <v>67.41</v>
      </c>
      <c r="H98" s="101">
        <v>44974</v>
      </c>
      <c r="I98" s="101">
        <v>45014</v>
      </c>
      <c r="J98" s="100">
        <v>67.41</v>
      </c>
      <c r="K98" s="28"/>
      <c r="L98" s="30"/>
      <c r="M98" s="37"/>
    </row>
    <row r="99" spans="1:13" s="35" customFormat="1" ht="50.1" customHeight="1" x14ac:dyDescent="0.25">
      <c r="A99" s="33" t="s">
        <v>495</v>
      </c>
      <c r="B99" s="53" t="s">
        <v>14</v>
      </c>
      <c r="C99" s="17" t="s">
        <v>492</v>
      </c>
      <c r="D99" s="18" t="s">
        <v>15</v>
      </c>
      <c r="E99" s="52" t="s">
        <v>243</v>
      </c>
      <c r="F99" s="52" t="s">
        <v>243</v>
      </c>
      <c r="G99" s="76">
        <v>0</v>
      </c>
      <c r="H99" s="5">
        <v>44980</v>
      </c>
      <c r="I99" s="5">
        <v>45044</v>
      </c>
      <c r="J99" s="4">
        <v>547.29</v>
      </c>
      <c r="K99" s="28"/>
      <c r="L99" s="30"/>
      <c r="M99" s="37"/>
    </row>
    <row r="100" spans="1:13" s="35" customFormat="1" ht="50.1" customHeight="1" x14ac:dyDescent="0.25">
      <c r="A100" s="33" t="s">
        <v>496</v>
      </c>
      <c r="B100" s="53" t="s">
        <v>14</v>
      </c>
      <c r="C100" s="17" t="s">
        <v>494</v>
      </c>
      <c r="D100" s="18" t="s">
        <v>15</v>
      </c>
      <c r="E100" s="18" t="s">
        <v>220</v>
      </c>
      <c r="F100" s="18" t="s">
        <v>220</v>
      </c>
      <c r="G100" s="76">
        <v>961.92</v>
      </c>
      <c r="H100" s="101">
        <v>44980</v>
      </c>
      <c r="I100" s="101">
        <v>45044</v>
      </c>
      <c r="J100" s="100">
        <v>961.92</v>
      </c>
      <c r="K100" s="28"/>
      <c r="L100" s="30"/>
      <c r="M100" s="37"/>
    </row>
    <row r="101" spans="1:13" s="35" customFormat="1" ht="50.1" customHeight="1" x14ac:dyDescent="0.25">
      <c r="A101" s="33" t="s">
        <v>497</v>
      </c>
      <c r="B101" s="53" t="s">
        <v>14</v>
      </c>
      <c r="C101" s="17" t="s">
        <v>493</v>
      </c>
      <c r="D101" s="18" t="s">
        <v>15</v>
      </c>
      <c r="E101" s="18" t="s">
        <v>192</v>
      </c>
      <c r="F101" s="18" t="s">
        <v>192</v>
      </c>
      <c r="G101" s="76">
        <v>27.88</v>
      </c>
      <c r="H101" s="101">
        <v>44980</v>
      </c>
      <c r="I101" s="101">
        <v>44995</v>
      </c>
      <c r="J101" s="100">
        <v>27.88</v>
      </c>
      <c r="K101" s="28"/>
      <c r="L101" s="30"/>
      <c r="M101" s="37"/>
    </row>
    <row r="102" spans="1:13" s="35" customFormat="1" ht="50.1" customHeight="1" x14ac:dyDescent="0.25">
      <c r="A102" s="33" t="s">
        <v>499</v>
      </c>
      <c r="B102" s="53" t="s">
        <v>14</v>
      </c>
      <c r="C102" s="17" t="s">
        <v>500</v>
      </c>
      <c r="D102" s="18" t="s">
        <v>15</v>
      </c>
      <c r="E102" s="18" t="s">
        <v>501</v>
      </c>
      <c r="F102" s="52" t="s">
        <v>523</v>
      </c>
      <c r="G102" s="76">
        <f>5821+7273.5</f>
        <v>13094.5</v>
      </c>
      <c r="H102" s="101">
        <v>44981</v>
      </c>
      <c r="I102" s="101">
        <v>45291</v>
      </c>
      <c r="J102" s="76">
        <f>5821+7273.5+795+795.5+1591+1491.5</f>
        <v>17767.5</v>
      </c>
      <c r="K102" s="28"/>
      <c r="L102" s="30"/>
      <c r="M102" s="37"/>
    </row>
    <row r="103" spans="1:13" s="35" customFormat="1" ht="50.1" customHeight="1" x14ac:dyDescent="0.25">
      <c r="A103" s="33" t="s">
        <v>502</v>
      </c>
      <c r="B103" s="53" t="s">
        <v>14</v>
      </c>
      <c r="C103" s="17" t="s">
        <v>503</v>
      </c>
      <c r="D103" s="18" t="s">
        <v>15</v>
      </c>
      <c r="E103" s="52" t="s">
        <v>504</v>
      </c>
      <c r="F103" s="52" t="s">
        <v>504</v>
      </c>
      <c r="G103" s="76">
        <v>47470</v>
      </c>
      <c r="H103" s="101">
        <v>44984</v>
      </c>
      <c r="I103" s="101">
        <v>45085</v>
      </c>
      <c r="J103" s="100">
        <v>47470</v>
      </c>
      <c r="K103" s="28"/>
      <c r="L103" s="30"/>
      <c r="M103" s="37"/>
    </row>
    <row r="104" spans="1:13" s="35" customFormat="1" ht="50.1" customHeight="1" x14ac:dyDescent="0.25">
      <c r="A104" s="33" t="s">
        <v>505</v>
      </c>
      <c r="B104" s="53" t="s">
        <v>14</v>
      </c>
      <c r="C104" s="17" t="s">
        <v>506</v>
      </c>
      <c r="D104" s="18" t="s">
        <v>15</v>
      </c>
      <c r="E104" s="18" t="s">
        <v>81</v>
      </c>
      <c r="F104" s="18" t="s">
        <v>81</v>
      </c>
      <c r="G104" s="76">
        <f>110+761.39+512.37+67.41+551.85+299.34+67.41</f>
        <v>2369.77</v>
      </c>
      <c r="H104" s="101">
        <v>44986</v>
      </c>
      <c r="I104" s="101">
        <v>45138</v>
      </c>
      <c r="J104" s="76">
        <f>110+761.39+512.37+67.41+551.85+299.34+67.41</f>
        <v>2369.77</v>
      </c>
      <c r="K104" s="28"/>
      <c r="L104" s="30"/>
      <c r="M104" s="37"/>
    </row>
    <row r="105" spans="1:13" s="35" customFormat="1" ht="50.1" customHeight="1" x14ac:dyDescent="0.25">
      <c r="A105" s="33" t="s">
        <v>507</v>
      </c>
      <c r="B105" s="53" t="s">
        <v>14</v>
      </c>
      <c r="C105" s="17" t="s">
        <v>508</v>
      </c>
      <c r="D105" s="18" t="s">
        <v>15</v>
      </c>
      <c r="E105" s="52" t="s">
        <v>193</v>
      </c>
      <c r="F105" s="52" t="s">
        <v>193</v>
      </c>
      <c r="G105" s="76">
        <v>0</v>
      </c>
      <c r="H105" s="101">
        <v>44986</v>
      </c>
      <c r="I105" s="101">
        <v>45138</v>
      </c>
      <c r="J105" s="100">
        <f>959.98+959.98</f>
        <v>1919.96</v>
      </c>
      <c r="K105" s="28"/>
      <c r="L105" s="30"/>
      <c r="M105" s="37"/>
    </row>
    <row r="106" spans="1:13" s="35" customFormat="1" ht="50.1" customHeight="1" x14ac:dyDescent="0.25">
      <c r="A106" s="33" t="s">
        <v>509</v>
      </c>
      <c r="B106" s="53" t="s">
        <v>14</v>
      </c>
      <c r="C106" s="17" t="s">
        <v>510</v>
      </c>
      <c r="D106" s="18" t="s">
        <v>15</v>
      </c>
      <c r="E106" s="52" t="s">
        <v>216</v>
      </c>
      <c r="F106" s="52" t="s">
        <v>216</v>
      </c>
      <c r="G106" s="76">
        <v>0</v>
      </c>
      <c r="H106" s="5">
        <v>44988</v>
      </c>
      <c r="I106" s="5">
        <v>45107</v>
      </c>
      <c r="J106" s="4">
        <v>1921.5</v>
      </c>
      <c r="K106" s="28"/>
      <c r="L106" s="30"/>
      <c r="M106" s="37"/>
    </row>
    <row r="107" spans="1:13" s="35" customFormat="1" ht="50.1" customHeight="1" x14ac:dyDescent="0.25">
      <c r="A107" s="33" t="s">
        <v>514</v>
      </c>
      <c r="B107" s="53" t="s">
        <v>14</v>
      </c>
      <c r="C107" s="17" t="s">
        <v>513</v>
      </c>
      <c r="D107" s="18" t="s">
        <v>15</v>
      </c>
      <c r="E107" s="18" t="s">
        <v>220</v>
      </c>
      <c r="F107" s="18" t="s">
        <v>220</v>
      </c>
      <c r="G107" s="76">
        <v>4916.4799999999996</v>
      </c>
      <c r="H107" s="101">
        <v>44992</v>
      </c>
      <c r="I107" s="101">
        <v>45077</v>
      </c>
      <c r="J107" s="100">
        <v>4916.4799999999996</v>
      </c>
      <c r="K107" s="28"/>
      <c r="L107" s="30"/>
      <c r="M107" s="37"/>
    </row>
    <row r="108" spans="1:13" s="35" customFormat="1" ht="50.1" customHeight="1" x14ac:dyDescent="0.25">
      <c r="A108" s="33" t="s">
        <v>520</v>
      </c>
      <c r="B108" s="53" t="s">
        <v>14</v>
      </c>
      <c r="C108" s="17" t="s">
        <v>519</v>
      </c>
      <c r="D108" s="18" t="s">
        <v>15</v>
      </c>
      <c r="E108" s="52" t="s">
        <v>518</v>
      </c>
      <c r="F108" s="52" t="s">
        <v>518</v>
      </c>
      <c r="G108" s="3">
        <v>250</v>
      </c>
      <c r="H108" s="5">
        <v>44995</v>
      </c>
      <c r="I108" s="5">
        <v>45002</v>
      </c>
      <c r="J108" s="4">
        <v>250</v>
      </c>
      <c r="K108" s="28"/>
      <c r="L108" s="30"/>
      <c r="M108" s="37"/>
    </row>
    <row r="109" spans="1:13" s="35" customFormat="1" ht="50.1" customHeight="1" x14ac:dyDescent="0.25">
      <c r="A109" s="75" t="s">
        <v>522</v>
      </c>
      <c r="B109" s="53" t="s">
        <v>14</v>
      </c>
      <c r="C109" s="17" t="s">
        <v>521</v>
      </c>
      <c r="D109" s="18" t="s">
        <v>15</v>
      </c>
      <c r="E109" s="52" t="s">
        <v>29</v>
      </c>
      <c r="F109" s="52" t="s">
        <v>29</v>
      </c>
      <c r="G109" s="76">
        <v>1142.6300000000001</v>
      </c>
      <c r="H109" s="101">
        <v>45001</v>
      </c>
      <c r="I109" s="101">
        <v>45106</v>
      </c>
      <c r="J109" s="100">
        <v>1142.6300000000001</v>
      </c>
      <c r="K109" s="28"/>
      <c r="L109" s="30"/>
      <c r="M109" s="37"/>
    </row>
    <row r="110" spans="1:13" s="35" customFormat="1" ht="50.1" customHeight="1" x14ac:dyDescent="0.25">
      <c r="A110" s="33" t="s">
        <v>528</v>
      </c>
      <c r="B110" s="53" t="s">
        <v>14</v>
      </c>
      <c r="C110" s="17" t="s">
        <v>529</v>
      </c>
      <c r="D110" s="18" t="s">
        <v>15</v>
      </c>
      <c r="E110" s="52" t="s">
        <v>23</v>
      </c>
      <c r="F110" s="52" t="s">
        <v>23</v>
      </c>
      <c r="G110" s="76">
        <v>850</v>
      </c>
      <c r="H110" s="101">
        <v>45002</v>
      </c>
      <c r="I110" s="101">
        <v>45107</v>
      </c>
      <c r="J110" s="100">
        <v>850</v>
      </c>
      <c r="K110" s="28"/>
      <c r="L110" s="30"/>
      <c r="M110" s="37"/>
    </row>
    <row r="111" spans="1:13" s="35" customFormat="1" ht="50.1" customHeight="1" x14ac:dyDescent="0.25">
      <c r="A111" s="33" t="s">
        <v>526</v>
      </c>
      <c r="B111" s="53" t="s">
        <v>14</v>
      </c>
      <c r="C111" s="17" t="s">
        <v>527</v>
      </c>
      <c r="D111" s="18" t="s">
        <v>15</v>
      </c>
      <c r="E111" s="52" t="s">
        <v>23</v>
      </c>
      <c r="F111" s="52" t="s">
        <v>23</v>
      </c>
      <c r="G111" s="76">
        <v>70.56</v>
      </c>
      <c r="H111" s="101">
        <v>45002</v>
      </c>
      <c r="I111" s="101">
        <v>45107</v>
      </c>
      <c r="J111" s="100">
        <v>70.56</v>
      </c>
      <c r="K111" s="28"/>
      <c r="L111" s="30"/>
      <c r="M111" s="37"/>
    </row>
    <row r="112" spans="1:13" s="35" customFormat="1" ht="50.1" customHeight="1" x14ac:dyDescent="0.25">
      <c r="A112" s="33" t="s">
        <v>530</v>
      </c>
      <c r="B112" s="53" t="s">
        <v>14</v>
      </c>
      <c r="C112" s="17" t="s">
        <v>531</v>
      </c>
      <c r="D112" s="18" t="s">
        <v>15</v>
      </c>
      <c r="E112" s="52" t="s">
        <v>24</v>
      </c>
      <c r="F112" s="52" t="s">
        <v>24</v>
      </c>
      <c r="G112" s="76">
        <v>2839.34</v>
      </c>
      <c r="H112" s="101">
        <v>45006</v>
      </c>
      <c r="I112" s="101">
        <v>45077</v>
      </c>
      <c r="J112" s="100">
        <v>2839.34</v>
      </c>
      <c r="K112" s="28"/>
      <c r="L112" s="30"/>
      <c r="M112" s="37"/>
    </row>
    <row r="113" spans="1:13" s="35" customFormat="1" ht="50.1" customHeight="1" x14ac:dyDescent="0.25">
      <c r="A113" s="33" t="s">
        <v>533</v>
      </c>
      <c r="B113" s="53" t="s">
        <v>14</v>
      </c>
      <c r="C113" s="17" t="s">
        <v>532</v>
      </c>
      <c r="D113" s="18" t="s">
        <v>15</v>
      </c>
      <c r="E113" s="18" t="s">
        <v>46</v>
      </c>
      <c r="F113" s="18" t="s">
        <v>46</v>
      </c>
      <c r="G113" s="76">
        <v>3170</v>
      </c>
      <c r="H113" s="101">
        <v>45007</v>
      </c>
      <c r="I113" s="101">
        <v>45077</v>
      </c>
      <c r="J113" s="100">
        <v>3170</v>
      </c>
      <c r="K113" s="28"/>
      <c r="L113" s="30"/>
      <c r="M113" s="37"/>
    </row>
    <row r="114" spans="1:13" s="35" customFormat="1" ht="50.1" customHeight="1" x14ac:dyDescent="0.25">
      <c r="A114" s="33">
        <v>9728655414</v>
      </c>
      <c r="B114" s="53" t="s">
        <v>14</v>
      </c>
      <c r="C114" s="17" t="s">
        <v>503</v>
      </c>
      <c r="D114" s="18" t="s">
        <v>15</v>
      </c>
      <c r="E114" s="52" t="s">
        <v>534</v>
      </c>
      <c r="F114" s="52" t="s">
        <v>534</v>
      </c>
      <c r="G114" s="76">
        <v>88500</v>
      </c>
      <c r="H114" s="101">
        <v>45007</v>
      </c>
      <c r="I114" s="101">
        <v>45289</v>
      </c>
      <c r="J114" s="76">
        <f>10325+10325+10325+10325+10325+10325+1180+1180+1180+10325+10325+1180+2360</f>
        <v>89680</v>
      </c>
      <c r="K114" s="28"/>
      <c r="L114" s="30"/>
      <c r="M114" s="37"/>
    </row>
    <row r="115" spans="1:13" s="35" customFormat="1" ht="50.1" customHeight="1" x14ac:dyDescent="0.25">
      <c r="A115" s="33" t="s">
        <v>623</v>
      </c>
      <c r="B115" s="53" t="s">
        <v>14</v>
      </c>
      <c r="C115" s="17" t="s">
        <v>457</v>
      </c>
      <c r="D115" s="18" t="s">
        <v>15</v>
      </c>
      <c r="E115" s="52" t="s">
        <v>460</v>
      </c>
      <c r="F115" s="52" t="s">
        <v>460</v>
      </c>
      <c r="G115" s="76">
        <v>33000</v>
      </c>
      <c r="H115" s="101">
        <v>45008</v>
      </c>
      <c r="I115" s="101">
        <v>45138</v>
      </c>
      <c r="J115" s="100">
        <f>14100+14100</f>
        <v>28200</v>
      </c>
      <c r="K115" s="28"/>
      <c r="L115" s="30"/>
      <c r="M115" s="37"/>
    </row>
    <row r="116" spans="1:13" s="35" customFormat="1" ht="50.1" customHeight="1" x14ac:dyDescent="0.25">
      <c r="A116" s="33" t="s">
        <v>625</v>
      </c>
      <c r="B116" s="53" t="s">
        <v>14</v>
      </c>
      <c r="C116" s="17" t="s">
        <v>624</v>
      </c>
      <c r="D116" s="18" t="s">
        <v>15</v>
      </c>
      <c r="E116" s="52" t="s">
        <v>209</v>
      </c>
      <c r="F116" s="52" t="s">
        <v>209</v>
      </c>
      <c r="G116" s="100">
        <f>9064.16+4932.48</f>
        <v>13996.64</v>
      </c>
      <c r="H116" s="101">
        <v>45008</v>
      </c>
      <c r="I116" s="101">
        <v>45077</v>
      </c>
      <c r="J116" s="100">
        <f>9064.16+4932.48</f>
        <v>13996.64</v>
      </c>
      <c r="K116" s="28"/>
      <c r="L116" s="30"/>
      <c r="M116" s="37"/>
    </row>
    <row r="117" spans="1:13" s="35" customFormat="1" ht="50.1" customHeight="1" x14ac:dyDescent="0.25">
      <c r="A117" s="33" t="s">
        <v>626</v>
      </c>
      <c r="B117" s="53" t="s">
        <v>14</v>
      </c>
      <c r="C117" s="17" t="s">
        <v>627</v>
      </c>
      <c r="D117" s="18" t="s">
        <v>15</v>
      </c>
      <c r="E117" s="97" t="s">
        <v>81</v>
      </c>
      <c r="F117" s="18" t="s">
        <v>81</v>
      </c>
      <c r="G117" s="99">
        <v>480</v>
      </c>
      <c r="H117" s="109">
        <v>45008</v>
      </c>
      <c r="I117" s="109">
        <v>45105</v>
      </c>
      <c r="J117" s="110">
        <v>480</v>
      </c>
      <c r="K117" s="28"/>
      <c r="L117" s="30"/>
      <c r="M117" s="37"/>
    </row>
    <row r="118" spans="1:13" s="35" customFormat="1" ht="50.1" customHeight="1" x14ac:dyDescent="0.25">
      <c r="A118" s="33" t="s">
        <v>628</v>
      </c>
      <c r="B118" s="53" t="s">
        <v>14</v>
      </c>
      <c r="C118" s="17" t="s">
        <v>629</v>
      </c>
      <c r="D118" s="18" t="s">
        <v>15</v>
      </c>
      <c r="E118" s="52" t="s">
        <v>634</v>
      </c>
      <c r="F118" s="52" t="s">
        <v>634</v>
      </c>
      <c r="G118" s="3">
        <v>200</v>
      </c>
      <c r="H118" s="5">
        <v>45009</v>
      </c>
      <c r="I118" s="5">
        <v>45046</v>
      </c>
      <c r="J118" s="4">
        <v>620</v>
      </c>
      <c r="K118" s="28"/>
      <c r="L118" s="30"/>
      <c r="M118" s="37"/>
    </row>
    <row r="119" spans="1:13" s="35" customFormat="1" ht="50.1" customHeight="1" x14ac:dyDescent="0.25">
      <c r="A119" s="33" t="s">
        <v>630</v>
      </c>
      <c r="B119" s="53" t="s">
        <v>14</v>
      </c>
      <c r="C119" s="17" t="s">
        <v>631</v>
      </c>
      <c r="D119" s="18" t="s">
        <v>15</v>
      </c>
      <c r="E119" s="52" t="s">
        <v>475</v>
      </c>
      <c r="F119" s="52" t="s">
        <v>475</v>
      </c>
      <c r="G119" s="76">
        <v>100</v>
      </c>
      <c r="H119" s="101">
        <v>45009</v>
      </c>
      <c r="I119" s="101">
        <v>45138</v>
      </c>
      <c r="J119" s="100">
        <v>148</v>
      </c>
      <c r="K119" s="28"/>
      <c r="L119" s="30"/>
      <c r="M119" s="37"/>
    </row>
    <row r="120" spans="1:13" s="35" customFormat="1" ht="50.1" customHeight="1" x14ac:dyDescent="0.25">
      <c r="A120" s="33" t="s">
        <v>632</v>
      </c>
      <c r="B120" s="53" t="s">
        <v>14</v>
      </c>
      <c r="C120" s="17" t="s">
        <v>633</v>
      </c>
      <c r="D120" s="18" t="s">
        <v>15</v>
      </c>
      <c r="E120" s="52" t="s">
        <v>635</v>
      </c>
      <c r="F120" s="52" t="s">
        <v>635</v>
      </c>
      <c r="G120" s="76">
        <v>350</v>
      </c>
      <c r="H120" s="101">
        <v>45012</v>
      </c>
      <c r="I120" s="101">
        <v>45077</v>
      </c>
      <c r="J120" s="100">
        <v>350</v>
      </c>
      <c r="K120" s="28"/>
      <c r="L120" s="30"/>
      <c r="M120" s="37"/>
    </row>
    <row r="121" spans="1:13" s="35" customFormat="1" ht="50.1" customHeight="1" x14ac:dyDescent="0.25">
      <c r="A121" s="75" t="s">
        <v>636</v>
      </c>
      <c r="B121" s="53" t="s">
        <v>14</v>
      </c>
      <c r="C121" s="17" t="s">
        <v>649</v>
      </c>
      <c r="D121" s="18" t="s">
        <v>15</v>
      </c>
      <c r="E121" s="18" t="s">
        <v>81</v>
      </c>
      <c r="F121" s="18" t="s">
        <v>81</v>
      </c>
      <c r="G121" s="76">
        <v>325</v>
      </c>
      <c r="H121" s="101">
        <v>45013</v>
      </c>
      <c r="I121" s="101">
        <v>45105</v>
      </c>
      <c r="J121" s="100">
        <v>325</v>
      </c>
      <c r="K121" s="28"/>
      <c r="L121" s="30"/>
      <c r="M121" s="37"/>
    </row>
    <row r="122" spans="1:13" s="35" customFormat="1" ht="50.1" customHeight="1" x14ac:dyDescent="0.25">
      <c r="A122" s="33" t="s">
        <v>638</v>
      </c>
      <c r="B122" s="53" t="s">
        <v>14</v>
      </c>
      <c r="C122" s="17" t="s">
        <v>637</v>
      </c>
      <c r="D122" s="18" t="s">
        <v>15</v>
      </c>
      <c r="E122" s="52" t="s">
        <v>475</v>
      </c>
      <c r="F122" s="52" t="s">
        <v>475</v>
      </c>
      <c r="G122" s="76">
        <f>1200+1073.1</f>
        <v>2273.1</v>
      </c>
      <c r="H122" s="101">
        <v>45013</v>
      </c>
      <c r="I122" s="101">
        <v>45105</v>
      </c>
      <c r="J122" s="76">
        <f>1200+1073.1</f>
        <v>2273.1</v>
      </c>
      <c r="K122" s="28"/>
      <c r="L122" s="30"/>
      <c r="M122" s="37"/>
    </row>
    <row r="123" spans="1:13" s="35" customFormat="1" ht="50.1" customHeight="1" x14ac:dyDescent="0.25">
      <c r="A123" s="33" t="s">
        <v>639</v>
      </c>
      <c r="B123" s="53" t="s">
        <v>14</v>
      </c>
      <c r="C123" s="17" t="s">
        <v>640</v>
      </c>
      <c r="D123" s="18" t="s">
        <v>15</v>
      </c>
      <c r="E123" s="52" t="s">
        <v>127</v>
      </c>
      <c r="F123" s="52" t="s">
        <v>127</v>
      </c>
      <c r="G123" s="76">
        <v>500</v>
      </c>
      <c r="H123" s="101">
        <v>45014</v>
      </c>
      <c r="I123" s="101">
        <v>45138</v>
      </c>
      <c r="J123" s="100">
        <v>500</v>
      </c>
      <c r="K123" s="28"/>
      <c r="L123" s="30"/>
      <c r="M123" s="37"/>
    </row>
    <row r="124" spans="1:13" s="35" customFormat="1" ht="50.1" customHeight="1" x14ac:dyDescent="0.25">
      <c r="A124" s="33" t="s">
        <v>642</v>
      </c>
      <c r="B124" s="53" t="s">
        <v>14</v>
      </c>
      <c r="C124" s="17" t="s">
        <v>478</v>
      </c>
      <c r="D124" s="18" t="s">
        <v>15</v>
      </c>
      <c r="E124" s="52" t="s">
        <v>252</v>
      </c>
      <c r="F124" s="52" t="s">
        <v>252</v>
      </c>
      <c r="G124" s="76">
        <v>5000</v>
      </c>
      <c r="H124" s="101">
        <v>44988</v>
      </c>
      <c r="I124" s="101">
        <v>45289</v>
      </c>
      <c r="J124" s="100">
        <f>1250+416.67+416.67+416.67+416.67+416.67</f>
        <v>3333.3500000000004</v>
      </c>
      <c r="K124" s="28"/>
      <c r="L124" s="30"/>
      <c r="M124" s="37"/>
    </row>
    <row r="125" spans="1:13" s="35" customFormat="1" ht="50.1" customHeight="1" x14ac:dyDescent="0.25">
      <c r="A125" s="33" t="s">
        <v>643</v>
      </c>
      <c r="B125" s="53" t="s">
        <v>14</v>
      </c>
      <c r="C125" s="17" t="s">
        <v>644</v>
      </c>
      <c r="D125" s="18" t="s">
        <v>15</v>
      </c>
      <c r="E125" s="52" t="s">
        <v>71</v>
      </c>
      <c r="F125" s="52" t="s">
        <v>71</v>
      </c>
      <c r="G125" s="76">
        <v>139</v>
      </c>
      <c r="H125" s="101">
        <v>45021</v>
      </c>
      <c r="I125" s="101">
        <v>45077</v>
      </c>
      <c r="J125" s="100">
        <v>139</v>
      </c>
      <c r="K125" s="28"/>
      <c r="L125" s="30"/>
      <c r="M125" s="37"/>
    </row>
    <row r="126" spans="1:13" s="35" customFormat="1" ht="50.1" customHeight="1" x14ac:dyDescent="0.25">
      <c r="A126" s="33" t="s">
        <v>647</v>
      </c>
      <c r="B126" s="53" t="s">
        <v>14</v>
      </c>
      <c r="C126" s="17" t="s">
        <v>645</v>
      </c>
      <c r="D126" s="18" t="s">
        <v>15</v>
      </c>
      <c r="E126" s="52" t="s">
        <v>259</v>
      </c>
      <c r="F126" s="52" t="s">
        <v>259</v>
      </c>
      <c r="G126" s="76">
        <v>1200</v>
      </c>
      <c r="H126" s="101">
        <v>45022</v>
      </c>
      <c r="I126" s="101">
        <v>45138</v>
      </c>
      <c r="J126" s="100">
        <v>2271.6</v>
      </c>
      <c r="K126" s="28"/>
      <c r="L126" s="30"/>
      <c r="M126" s="37"/>
    </row>
    <row r="127" spans="1:13" s="35" customFormat="1" ht="50.1" customHeight="1" x14ac:dyDescent="0.25">
      <c r="A127" s="33" t="s">
        <v>648</v>
      </c>
      <c r="B127" s="53" t="s">
        <v>14</v>
      </c>
      <c r="C127" s="17" t="s">
        <v>646</v>
      </c>
      <c r="D127" s="18" t="s">
        <v>15</v>
      </c>
      <c r="E127" s="52" t="s">
        <v>259</v>
      </c>
      <c r="F127" s="52" t="s">
        <v>259</v>
      </c>
      <c r="G127" s="76">
        <v>800</v>
      </c>
      <c r="H127" s="101">
        <v>45022</v>
      </c>
      <c r="I127" s="101">
        <v>45138</v>
      </c>
      <c r="J127" s="100">
        <v>1664.1</v>
      </c>
      <c r="K127" s="28"/>
      <c r="L127" s="30"/>
      <c r="M127" s="37"/>
    </row>
    <row r="128" spans="1:13" s="35" customFormat="1" ht="50.1" customHeight="1" x14ac:dyDescent="0.25">
      <c r="A128" s="33" t="s">
        <v>650</v>
      </c>
      <c r="B128" s="53" t="s">
        <v>14</v>
      </c>
      <c r="C128" s="17" t="s">
        <v>651</v>
      </c>
      <c r="D128" s="18" t="s">
        <v>15</v>
      </c>
      <c r="E128" s="52" t="s">
        <v>211</v>
      </c>
      <c r="F128" s="52" t="s">
        <v>211</v>
      </c>
      <c r="G128" s="76">
        <v>1351.31</v>
      </c>
      <c r="H128" s="101">
        <v>45022</v>
      </c>
      <c r="I128" s="101">
        <v>45044</v>
      </c>
      <c r="J128" s="100">
        <v>1351.31</v>
      </c>
      <c r="K128" s="28"/>
      <c r="L128" s="30"/>
      <c r="M128" s="37"/>
    </row>
    <row r="129" spans="1:13" s="35" customFormat="1" ht="50.1" customHeight="1" x14ac:dyDescent="0.25">
      <c r="A129" s="33" t="s">
        <v>653</v>
      </c>
      <c r="B129" s="53" t="s">
        <v>14</v>
      </c>
      <c r="C129" s="17" t="s">
        <v>652</v>
      </c>
      <c r="D129" s="18" t="s">
        <v>15</v>
      </c>
      <c r="E129" s="52" t="s">
        <v>657</v>
      </c>
      <c r="F129" s="52" t="s">
        <v>657</v>
      </c>
      <c r="G129" s="76">
        <v>3500</v>
      </c>
      <c r="H129" s="101">
        <v>45023</v>
      </c>
      <c r="I129" s="101">
        <v>45138</v>
      </c>
      <c r="J129" s="100">
        <v>3900</v>
      </c>
      <c r="K129" s="28"/>
      <c r="L129" s="30"/>
      <c r="M129" s="37"/>
    </row>
    <row r="130" spans="1:13" s="35" customFormat="1" ht="50.1" customHeight="1" x14ac:dyDescent="0.25">
      <c r="A130" s="33" t="s">
        <v>654</v>
      </c>
      <c r="B130" s="53" t="s">
        <v>14</v>
      </c>
      <c r="C130" s="17" t="s">
        <v>655</v>
      </c>
      <c r="D130" s="18" t="s">
        <v>15</v>
      </c>
      <c r="E130" s="52" t="s">
        <v>40</v>
      </c>
      <c r="F130" s="52" t="s">
        <v>40</v>
      </c>
      <c r="G130" s="76">
        <f>1500+1505.64</f>
        <v>3005.6400000000003</v>
      </c>
      <c r="H130" s="101">
        <v>45027</v>
      </c>
      <c r="I130" s="101">
        <v>45105</v>
      </c>
      <c r="J130" s="76">
        <f>1500+1505.64</f>
        <v>3005.6400000000003</v>
      </c>
      <c r="K130" s="28"/>
      <c r="L130" s="30"/>
      <c r="M130" s="37"/>
    </row>
    <row r="131" spans="1:13" s="35" customFormat="1" ht="50.1" customHeight="1" x14ac:dyDescent="0.25">
      <c r="A131" s="33" t="s">
        <v>656</v>
      </c>
      <c r="B131" s="53" t="s">
        <v>14</v>
      </c>
      <c r="C131" s="17" t="s">
        <v>542</v>
      </c>
      <c r="D131" s="18" t="s">
        <v>15</v>
      </c>
      <c r="E131" s="18" t="s">
        <v>308</v>
      </c>
      <c r="F131" s="18" t="s">
        <v>308</v>
      </c>
      <c r="G131" s="3">
        <v>1900</v>
      </c>
      <c r="H131" s="5">
        <v>45027</v>
      </c>
      <c r="I131" s="5">
        <v>45034</v>
      </c>
      <c r="J131" s="4">
        <v>1553.28</v>
      </c>
      <c r="K131" s="28"/>
      <c r="L131" s="30"/>
      <c r="M131" s="37"/>
    </row>
    <row r="132" spans="1:13" s="35" customFormat="1" ht="50.1" customHeight="1" x14ac:dyDescent="0.25">
      <c r="A132" s="33" t="s">
        <v>658</v>
      </c>
      <c r="B132" s="53" t="s">
        <v>14</v>
      </c>
      <c r="C132" s="17" t="s">
        <v>659</v>
      </c>
      <c r="D132" s="18" t="s">
        <v>15</v>
      </c>
      <c r="E132" s="52" t="s">
        <v>209</v>
      </c>
      <c r="F132" s="52" t="s">
        <v>209</v>
      </c>
      <c r="G132" s="76">
        <v>4043.09</v>
      </c>
      <c r="H132" s="101">
        <v>45028</v>
      </c>
      <c r="I132" s="101">
        <v>45077</v>
      </c>
      <c r="J132" s="100">
        <v>4043.09</v>
      </c>
      <c r="K132" s="28"/>
      <c r="L132" s="30"/>
      <c r="M132" s="37"/>
    </row>
    <row r="133" spans="1:13" s="35" customFormat="1" ht="50.1" customHeight="1" x14ac:dyDescent="0.25">
      <c r="A133" s="33" t="s">
        <v>660</v>
      </c>
      <c r="B133" s="53" t="s">
        <v>14</v>
      </c>
      <c r="C133" s="17" t="s">
        <v>661</v>
      </c>
      <c r="D133" s="18" t="s">
        <v>15</v>
      </c>
      <c r="E133" s="52" t="s">
        <v>203</v>
      </c>
      <c r="F133" s="52" t="s">
        <v>203</v>
      </c>
      <c r="G133" s="76">
        <v>1200</v>
      </c>
      <c r="H133" s="101">
        <v>45030</v>
      </c>
      <c r="I133" s="101">
        <v>45199</v>
      </c>
      <c r="J133" s="100">
        <f>138+966</f>
        <v>1104</v>
      </c>
      <c r="K133" s="28"/>
      <c r="L133" s="30"/>
      <c r="M133" s="37"/>
    </row>
    <row r="134" spans="1:13" s="35" customFormat="1" ht="50.1" customHeight="1" x14ac:dyDescent="0.25">
      <c r="A134" s="33" t="s">
        <v>662</v>
      </c>
      <c r="B134" s="53" t="s">
        <v>14</v>
      </c>
      <c r="C134" s="17" t="s">
        <v>663</v>
      </c>
      <c r="D134" s="18" t="s">
        <v>15</v>
      </c>
      <c r="E134" s="52" t="s">
        <v>193</v>
      </c>
      <c r="F134" s="52" t="s">
        <v>193</v>
      </c>
      <c r="G134" s="76">
        <f>100+167.15</f>
        <v>267.14999999999998</v>
      </c>
      <c r="H134" s="101">
        <v>45030</v>
      </c>
      <c r="I134" s="101">
        <v>45105</v>
      </c>
      <c r="J134" s="76">
        <f>100+167.15</f>
        <v>267.14999999999998</v>
      </c>
      <c r="K134" s="28"/>
      <c r="L134" s="30"/>
      <c r="M134" s="37"/>
    </row>
    <row r="135" spans="1:13" s="35" customFormat="1" ht="50.1" customHeight="1" x14ac:dyDescent="0.25">
      <c r="A135" s="33" t="s">
        <v>666</v>
      </c>
      <c r="B135" s="53" t="s">
        <v>14</v>
      </c>
      <c r="C135" s="17" t="s">
        <v>665</v>
      </c>
      <c r="D135" s="18" t="s">
        <v>15</v>
      </c>
      <c r="E135" s="18" t="s">
        <v>241</v>
      </c>
      <c r="F135" s="18" t="s">
        <v>241</v>
      </c>
      <c r="G135" s="3">
        <v>450</v>
      </c>
      <c r="H135" s="5">
        <v>45043</v>
      </c>
      <c r="I135" s="5">
        <v>45070</v>
      </c>
      <c r="J135" s="4">
        <v>450</v>
      </c>
      <c r="K135" s="28"/>
      <c r="L135" s="30"/>
      <c r="M135" s="37"/>
    </row>
    <row r="136" spans="1:13" s="35" customFormat="1" ht="50.1" customHeight="1" x14ac:dyDescent="0.25">
      <c r="A136" s="33" t="s">
        <v>667</v>
      </c>
      <c r="B136" s="53" t="s">
        <v>14</v>
      </c>
      <c r="C136" s="17" t="s">
        <v>664</v>
      </c>
      <c r="D136" s="18" t="s">
        <v>15</v>
      </c>
      <c r="E136" s="52" t="s">
        <v>66</v>
      </c>
      <c r="F136" s="52" t="s">
        <v>66</v>
      </c>
      <c r="G136" s="76">
        <v>15564.63</v>
      </c>
      <c r="H136" s="101">
        <v>45043</v>
      </c>
      <c r="I136" s="101">
        <v>45077</v>
      </c>
      <c r="J136" s="76">
        <v>15564.63</v>
      </c>
      <c r="K136" s="28"/>
      <c r="L136" s="30"/>
      <c r="M136" s="37"/>
    </row>
    <row r="137" spans="1:13" s="35" customFormat="1" ht="50.1" customHeight="1" x14ac:dyDescent="0.25">
      <c r="A137" s="33" t="s">
        <v>669</v>
      </c>
      <c r="B137" s="53" t="s">
        <v>14</v>
      </c>
      <c r="C137" s="17" t="s">
        <v>668</v>
      </c>
      <c r="D137" s="18" t="s">
        <v>15</v>
      </c>
      <c r="E137" s="18" t="s">
        <v>430</v>
      </c>
      <c r="F137" s="18" t="s">
        <v>430</v>
      </c>
      <c r="G137" s="3">
        <v>16000</v>
      </c>
      <c r="H137" s="5">
        <v>45043</v>
      </c>
      <c r="I137" s="5">
        <v>45078</v>
      </c>
      <c r="J137" s="4">
        <v>9120</v>
      </c>
      <c r="K137" s="28"/>
      <c r="L137" s="30"/>
      <c r="M137" s="37"/>
    </row>
    <row r="138" spans="1:13" s="35" customFormat="1" ht="50.1" customHeight="1" x14ac:dyDescent="0.25">
      <c r="A138" s="33" t="s">
        <v>671</v>
      </c>
      <c r="B138" s="53" t="s">
        <v>14</v>
      </c>
      <c r="C138" s="17" t="s">
        <v>672</v>
      </c>
      <c r="D138" s="18" t="s">
        <v>15</v>
      </c>
      <c r="E138" s="52" t="s">
        <v>93</v>
      </c>
      <c r="F138" s="52" t="s">
        <v>93</v>
      </c>
      <c r="G138" s="76">
        <v>16000</v>
      </c>
      <c r="H138" s="101">
        <v>8518</v>
      </c>
      <c r="I138" s="101">
        <v>45138</v>
      </c>
      <c r="J138" s="100">
        <v>14918</v>
      </c>
      <c r="K138" s="28"/>
      <c r="L138" s="30"/>
      <c r="M138" s="37"/>
    </row>
    <row r="139" spans="1:13" s="35" customFormat="1" ht="50.1" customHeight="1" x14ac:dyDescent="0.25">
      <c r="A139" s="33" t="s">
        <v>673</v>
      </c>
      <c r="B139" s="53" t="s">
        <v>14</v>
      </c>
      <c r="C139" s="17" t="s">
        <v>674</v>
      </c>
      <c r="D139" s="18" t="s">
        <v>15</v>
      </c>
      <c r="E139" s="52" t="s">
        <v>141</v>
      </c>
      <c r="F139" s="52" t="s">
        <v>141</v>
      </c>
      <c r="G139" s="76">
        <v>550</v>
      </c>
      <c r="H139" s="101">
        <v>45044</v>
      </c>
      <c r="I139" s="101">
        <v>45199</v>
      </c>
      <c r="J139" s="100">
        <v>11800</v>
      </c>
      <c r="K139" s="28"/>
      <c r="L139" s="30"/>
      <c r="M139" s="37"/>
    </row>
    <row r="140" spans="1:13" s="35" customFormat="1" ht="50.1" customHeight="1" x14ac:dyDescent="0.25">
      <c r="A140" s="33" t="s">
        <v>676</v>
      </c>
      <c r="B140" s="53" t="s">
        <v>14</v>
      </c>
      <c r="C140" s="17" t="s">
        <v>677</v>
      </c>
      <c r="D140" s="18" t="s">
        <v>15</v>
      </c>
      <c r="E140" s="52" t="s">
        <v>48</v>
      </c>
      <c r="F140" s="52" t="s">
        <v>48</v>
      </c>
      <c r="G140" s="76">
        <v>1320.4</v>
      </c>
      <c r="H140" s="101">
        <v>45048</v>
      </c>
      <c r="I140" s="101">
        <v>45138</v>
      </c>
      <c r="J140" s="100">
        <f>1320.4+96</f>
        <v>1416.4</v>
      </c>
      <c r="K140" s="28"/>
      <c r="L140" s="30"/>
      <c r="M140" s="37"/>
    </row>
    <row r="141" spans="1:13" s="35" customFormat="1" ht="50.1" customHeight="1" x14ac:dyDescent="0.25">
      <c r="A141" s="33" t="s">
        <v>679</v>
      </c>
      <c r="B141" s="53" t="s">
        <v>14</v>
      </c>
      <c r="C141" s="17" t="s">
        <v>678</v>
      </c>
      <c r="D141" s="18" t="s">
        <v>15</v>
      </c>
      <c r="E141" s="52" t="s">
        <v>611</v>
      </c>
      <c r="F141" s="52" t="s">
        <v>611</v>
      </c>
      <c r="G141" s="76">
        <v>1827.8</v>
      </c>
      <c r="H141" s="101">
        <v>45048</v>
      </c>
      <c r="I141" s="101">
        <v>45105</v>
      </c>
      <c r="J141" s="100">
        <v>1827.8</v>
      </c>
      <c r="K141" s="28"/>
      <c r="L141" s="30"/>
      <c r="M141" s="37"/>
    </row>
    <row r="142" spans="1:13" s="35" customFormat="1" ht="50.1" customHeight="1" x14ac:dyDescent="0.25">
      <c r="A142" s="33" t="s">
        <v>681</v>
      </c>
      <c r="B142" s="53" t="s">
        <v>14</v>
      </c>
      <c r="C142" s="17" t="s">
        <v>680</v>
      </c>
      <c r="D142" s="18" t="s">
        <v>15</v>
      </c>
      <c r="E142" s="52" t="s">
        <v>24</v>
      </c>
      <c r="F142" s="52" t="s">
        <v>24</v>
      </c>
      <c r="G142" s="3">
        <v>6000</v>
      </c>
      <c r="H142" s="5">
        <v>45048</v>
      </c>
      <c r="I142" s="5">
        <v>45078</v>
      </c>
      <c r="J142" s="4">
        <v>2839.34</v>
      </c>
      <c r="K142" s="28"/>
      <c r="L142" s="30"/>
      <c r="M142" s="37"/>
    </row>
    <row r="143" spans="1:13" s="35" customFormat="1" ht="50.1" customHeight="1" x14ac:dyDescent="0.25">
      <c r="A143" s="33" t="s">
        <v>683</v>
      </c>
      <c r="B143" s="53" t="s">
        <v>14</v>
      </c>
      <c r="C143" s="17" t="s">
        <v>682</v>
      </c>
      <c r="D143" s="18" t="s">
        <v>15</v>
      </c>
      <c r="E143" s="52" t="s">
        <v>87</v>
      </c>
      <c r="F143" s="52" t="s">
        <v>87</v>
      </c>
      <c r="G143" s="76">
        <f>18000+15900</f>
        <v>33900</v>
      </c>
      <c r="H143" s="101">
        <v>45050</v>
      </c>
      <c r="I143" s="101">
        <v>45169</v>
      </c>
      <c r="J143" s="76">
        <f>18000+15900</f>
        <v>33900</v>
      </c>
      <c r="K143" s="28"/>
      <c r="L143" s="30"/>
      <c r="M143" s="37"/>
    </row>
    <row r="144" spans="1:13" s="35" customFormat="1" ht="50.1" customHeight="1" x14ac:dyDescent="0.25">
      <c r="A144" s="33" t="s">
        <v>684</v>
      </c>
      <c r="B144" s="53" t="s">
        <v>14</v>
      </c>
      <c r="C144" s="17" t="s">
        <v>685</v>
      </c>
      <c r="D144" s="18" t="s">
        <v>15</v>
      </c>
      <c r="E144" s="52" t="s">
        <v>463</v>
      </c>
      <c r="F144" s="52" t="s">
        <v>463</v>
      </c>
      <c r="G144" s="3">
        <v>0</v>
      </c>
      <c r="H144" s="5">
        <v>45050</v>
      </c>
      <c r="I144" s="5">
        <v>45051</v>
      </c>
      <c r="J144" s="4">
        <v>440</v>
      </c>
      <c r="K144" s="28"/>
      <c r="L144" s="30"/>
      <c r="M144" s="37"/>
    </row>
    <row r="145" spans="1:13" s="35" customFormat="1" ht="50.1" customHeight="1" x14ac:dyDescent="0.25">
      <c r="A145" s="33" t="s">
        <v>686</v>
      </c>
      <c r="B145" s="53" t="s">
        <v>14</v>
      </c>
      <c r="C145" s="17" t="s">
        <v>687</v>
      </c>
      <c r="D145" s="18" t="s">
        <v>15</v>
      </c>
      <c r="E145" s="18" t="s">
        <v>73</v>
      </c>
      <c r="F145" s="18" t="s">
        <v>73</v>
      </c>
      <c r="G145" s="76">
        <v>200</v>
      </c>
      <c r="H145" s="101">
        <v>45050</v>
      </c>
      <c r="I145" s="101">
        <v>45105</v>
      </c>
      <c r="J145" s="100">
        <v>167</v>
      </c>
      <c r="K145" s="28"/>
      <c r="L145" s="30"/>
      <c r="M145" s="37"/>
    </row>
    <row r="146" spans="1:13" s="35" customFormat="1" ht="50.1" customHeight="1" x14ac:dyDescent="0.25">
      <c r="A146" s="33" t="s">
        <v>688</v>
      </c>
      <c r="B146" s="53" t="s">
        <v>14</v>
      </c>
      <c r="C146" s="17" t="s">
        <v>689</v>
      </c>
      <c r="D146" s="18" t="s">
        <v>15</v>
      </c>
      <c r="E146" s="52" t="s">
        <v>52</v>
      </c>
      <c r="F146" s="52" t="s">
        <v>52</v>
      </c>
      <c r="G146" s="76">
        <v>50.76</v>
      </c>
      <c r="H146" s="101">
        <v>45054</v>
      </c>
      <c r="I146" s="101">
        <v>45105</v>
      </c>
      <c r="J146" s="100">
        <v>50.76</v>
      </c>
      <c r="K146" s="28"/>
      <c r="L146" s="30"/>
      <c r="M146" s="37"/>
    </row>
    <row r="147" spans="1:13" s="35" customFormat="1" ht="50.1" customHeight="1" x14ac:dyDescent="0.25">
      <c r="A147" s="33" t="s">
        <v>690</v>
      </c>
      <c r="B147" s="53" t="s">
        <v>14</v>
      </c>
      <c r="C147" s="17" t="s">
        <v>641</v>
      </c>
      <c r="D147" s="18" t="s">
        <v>15</v>
      </c>
      <c r="E147" s="17" t="s">
        <v>757</v>
      </c>
      <c r="F147" s="17" t="s">
        <v>757</v>
      </c>
      <c r="G147" s="76">
        <f>200+422+212</f>
        <v>834</v>
      </c>
      <c r="H147" s="101">
        <v>45055</v>
      </c>
      <c r="I147" s="101">
        <v>45077</v>
      </c>
      <c r="J147" s="76">
        <f>200+422+212</f>
        <v>834</v>
      </c>
      <c r="K147" s="28"/>
      <c r="L147" s="30"/>
      <c r="M147" s="37"/>
    </row>
    <row r="148" spans="1:13" s="35" customFormat="1" ht="50.1" customHeight="1" x14ac:dyDescent="0.25">
      <c r="A148" s="33" t="s">
        <v>691</v>
      </c>
      <c r="B148" s="53" t="s">
        <v>14</v>
      </c>
      <c r="C148" s="17" t="s">
        <v>692</v>
      </c>
      <c r="D148" s="18" t="s">
        <v>15</v>
      </c>
      <c r="E148" s="18" t="s">
        <v>417</v>
      </c>
      <c r="F148" s="18" t="s">
        <v>417</v>
      </c>
      <c r="G148" s="76">
        <v>380</v>
      </c>
      <c r="H148" s="101">
        <v>45057</v>
      </c>
      <c r="I148" s="101">
        <v>45084</v>
      </c>
      <c r="J148" s="100">
        <v>380</v>
      </c>
      <c r="K148" s="28"/>
      <c r="L148" s="30"/>
      <c r="M148" s="37"/>
    </row>
    <row r="149" spans="1:13" s="35" customFormat="1" ht="50.1" customHeight="1" x14ac:dyDescent="0.25">
      <c r="A149" s="33" t="s">
        <v>693</v>
      </c>
      <c r="B149" s="53" t="s">
        <v>14</v>
      </c>
      <c r="C149" s="17" t="s">
        <v>694</v>
      </c>
      <c r="D149" s="18" t="s">
        <v>15</v>
      </c>
      <c r="E149" s="52" t="s">
        <v>23</v>
      </c>
      <c r="F149" s="52" t="s">
        <v>23</v>
      </c>
      <c r="G149" s="99">
        <v>1600</v>
      </c>
      <c r="H149" s="109">
        <v>45057</v>
      </c>
      <c r="I149" s="109">
        <v>45138</v>
      </c>
      <c r="J149" s="110">
        <v>1565.6</v>
      </c>
      <c r="K149" s="28"/>
      <c r="L149" s="30"/>
      <c r="M149" s="37"/>
    </row>
    <row r="150" spans="1:13" s="35" customFormat="1" ht="50.1" customHeight="1" x14ac:dyDescent="0.25">
      <c r="A150" s="33" t="s">
        <v>696</v>
      </c>
      <c r="B150" s="53" t="s">
        <v>14</v>
      </c>
      <c r="C150" s="17" t="s">
        <v>695</v>
      </c>
      <c r="D150" s="18" t="s">
        <v>15</v>
      </c>
      <c r="E150" s="52" t="s">
        <v>127</v>
      </c>
      <c r="F150" s="52" t="s">
        <v>127</v>
      </c>
      <c r="G150" s="99">
        <v>8500</v>
      </c>
      <c r="H150" s="109">
        <v>45062</v>
      </c>
      <c r="I150" s="109">
        <v>45138</v>
      </c>
      <c r="J150" s="110">
        <v>8500</v>
      </c>
      <c r="K150" s="28"/>
      <c r="L150" s="30"/>
      <c r="M150" s="37"/>
    </row>
    <row r="151" spans="1:13" s="35" customFormat="1" ht="50.1" customHeight="1" x14ac:dyDescent="0.25">
      <c r="A151" s="33" t="s">
        <v>697</v>
      </c>
      <c r="B151" s="53" t="s">
        <v>14</v>
      </c>
      <c r="C151" s="17" t="s">
        <v>698</v>
      </c>
      <c r="D151" s="18" t="s">
        <v>15</v>
      </c>
      <c r="E151" s="18" t="s">
        <v>73</v>
      </c>
      <c r="F151" s="18" t="s">
        <v>73</v>
      </c>
      <c r="G151" s="76">
        <f>60+167</f>
        <v>227</v>
      </c>
      <c r="H151" s="101">
        <v>45063</v>
      </c>
      <c r="I151" s="101">
        <v>45105</v>
      </c>
      <c r="J151" s="76">
        <f>60+167</f>
        <v>227</v>
      </c>
      <c r="K151" s="28"/>
      <c r="L151" s="30"/>
      <c r="M151" s="37"/>
    </row>
    <row r="152" spans="1:13" s="35" customFormat="1" ht="50.1" customHeight="1" x14ac:dyDescent="0.25">
      <c r="A152" s="33" t="s">
        <v>699</v>
      </c>
      <c r="B152" s="53" t="s">
        <v>14</v>
      </c>
      <c r="C152" s="17" t="s">
        <v>700</v>
      </c>
      <c r="D152" s="18" t="s">
        <v>15</v>
      </c>
      <c r="E152" s="52" t="s">
        <v>616</v>
      </c>
      <c r="F152" s="52" t="s">
        <v>616</v>
      </c>
      <c r="G152" s="99">
        <v>302.7</v>
      </c>
      <c r="H152" s="109">
        <v>45063</v>
      </c>
      <c r="I152" s="109">
        <v>45105</v>
      </c>
      <c r="J152" s="110">
        <v>302.7</v>
      </c>
      <c r="K152" s="28"/>
      <c r="L152" s="30"/>
      <c r="M152" s="37"/>
    </row>
    <row r="153" spans="1:13" s="35" customFormat="1" ht="50.1" customHeight="1" x14ac:dyDescent="0.25">
      <c r="A153" s="33" t="s">
        <v>701</v>
      </c>
      <c r="B153" s="53" t="s">
        <v>14</v>
      </c>
      <c r="C153" s="17" t="s">
        <v>492</v>
      </c>
      <c r="D153" s="18" t="s">
        <v>15</v>
      </c>
      <c r="E153" s="52" t="s">
        <v>243</v>
      </c>
      <c r="F153" s="52" t="s">
        <v>243</v>
      </c>
      <c r="G153" s="76">
        <v>450</v>
      </c>
      <c r="H153" s="101">
        <v>45064</v>
      </c>
      <c r="I153" s="101">
        <v>45138</v>
      </c>
      <c r="J153" s="100">
        <v>741.98</v>
      </c>
      <c r="K153" s="28"/>
      <c r="L153" s="30"/>
      <c r="M153" s="37"/>
    </row>
    <row r="154" spans="1:13" s="35" customFormat="1" ht="50.1" customHeight="1" x14ac:dyDescent="0.25">
      <c r="A154" s="33" t="s">
        <v>702</v>
      </c>
      <c r="B154" s="53" t="s">
        <v>14</v>
      </c>
      <c r="C154" s="17" t="s">
        <v>703</v>
      </c>
      <c r="D154" s="18" t="s">
        <v>15</v>
      </c>
      <c r="E154" s="52" t="s">
        <v>463</v>
      </c>
      <c r="F154" s="52" t="s">
        <v>463</v>
      </c>
      <c r="G154" s="19">
        <v>871</v>
      </c>
      <c r="H154" s="21">
        <v>45064</v>
      </c>
      <c r="I154" s="21">
        <v>45064</v>
      </c>
      <c r="J154" s="20">
        <v>871</v>
      </c>
      <c r="K154" s="28"/>
      <c r="L154" s="30"/>
      <c r="M154" s="37"/>
    </row>
    <row r="155" spans="1:13" s="35" customFormat="1" ht="50.1" customHeight="1" x14ac:dyDescent="0.25">
      <c r="A155" s="33" t="s">
        <v>704</v>
      </c>
      <c r="B155" s="53" t="s">
        <v>14</v>
      </c>
      <c r="C155" s="17" t="s">
        <v>705</v>
      </c>
      <c r="D155" s="18" t="s">
        <v>15</v>
      </c>
      <c r="E155" s="95" t="s">
        <v>715</v>
      </c>
      <c r="F155" s="94" t="s">
        <v>715</v>
      </c>
      <c r="G155" s="76">
        <v>409.43</v>
      </c>
      <c r="H155" s="101">
        <v>45068</v>
      </c>
      <c r="I155" s="101">
        <v>45105</v>
      </c>
      <c r="J155" s="76">
        <v>409.43</v>
      </c>
      <c r="K155" s="28"/>
      <c r="L155" s="30"/>
      <c r="M155" s="37"/>
    </row>
    <row r="156" spans="1:13" s="35" customFormat="1" ht="50.1" customHeight="1" x14ac:dyDescent="0.25">
      <c r="A156" s="33" t="s">
        <v>707</v>
      </c>
      <c r="B156" s="53" t="s">
        <v>14</v>
      </c>
      <c r="C156" s="17" t="s">
        <v>706</v>
      </c>
      <c r="D156" s="18" t="s">
        <v>15</v>
      </c>
      <c r="E156" s="18" t="s">
        <v>81</v>
      </c>
      <c r="F156" s="18" t="s">
        <v>81</v>
      </c>
      <c r="G156" s="76">
        <v>300</v>
      </c>
      <c r="H156" s="101">
        <v>45069</v>
      </c>
      <c r="I156" s="101">
        <v>45138</v>
      </c>
      <c r="J156" s="100">
        <f>360+92</f>
        <v>452</v>
      </c>
      <c r="K156" s="28"/>
      <c r="L156" s="30"/>
      <c r="M156" s="37"/>
    </row>
    <row r="157" spans="1:13" s="35" customFormat="1" ht="50.1" customHeight="1" x14ac:dyDescent="0.25">
      <c r="A157" s="93" t="s">
        <v>708</v>
      </c>
      <c r="B157" s="53" t="s">
        <v>14</v>
      </c>
      <c r="C157" s="17" t="s">
        <v>709</v>
      </c>
      <c r="D157" s="18" t="s">
        <v>15</v>
      </c>
      <c r="E157" s="52" t="s">
        <v>209</v>
      </c>
      <c r="F157" s="52" t="s">
        <v>209</v>
      </c>
      <c r="G157" s="110">
        <f>139376+4043.88+4932.48+9064.16+9064.16</f>
        <v>166480.68000000002</v>
      </c>
      <c r="H157" s="101">
        <v>45069</v>
      </c>
      <c r="I157" s="109">
        <v>45289</v>
      </c>
      <c r="J157" s="110">
        <f>139376+4043.88+4932.48+9064.16+9064.16+4043.88+4932.48+9064.16+9064.16+4043.88+4932.48+9064.16+4043.88</f>
        <v>215669.76000000007</v>
      </c>
      <c r="K157" s="28"/>
      <c r="L157" s="30"/>
      <c r="M157" s="37"/>
    </row>
    <row r="158" spans="1:13" s="35" customFormat="1" ht="50.1" customHeight="1" x14ac:dyDescent="0.25">
      <c r="A158" s="33" t="s">
        <v>712</v>
      </c>
      <c r="B158" s="53" t="s">
        <v>14</v>
      </c>
      <c r="C158" s="17" t="s">
        <v>711</v>
      </c>
      <c r="D158" s="18" t="s">
        <v>15</v>
      </c>
      <c r="E158" s="52" t="s">
        <v>460</v>
      </c>
      <c r="F158" s="52" t="s">
        <v>460</v>
      </c>
      <c r="G158" s="76">
        <v>23000</v>
      </c>
      <c r="H158" s="101">
        <v>45069</v>
      </c>
      <c r="I158" s="101">
        <v>45289</v>
      </c>
      <c r="J158" s="100">
        <f>5750+5750+5750</f>
        <v>17250</v>
      </c>
      <c r="K158" s="28"/>
      <c r="L158" s="30"/>
      <c r="M158" s="37"/>
    </row>
    <row r="159" spans="1:13" s="35" customFormat="1" ht="50.1" customHeight="1" x14ac:dyDescent="0.25">
      <c r="A159" s="33" t="s">
        <v>713</v>
      </c>
      <c r="B159" s="53" t="s">
        <v>14</v>
      </c>
      <c r="C159" s="17" t="s">
        <v>718</v>
      </c>
      <c r="D159" s="18" t="s">
        <v>15</v>
      </c>
      <c r="E159" s="52" t="s">
        <v>246</v>
      </c>
      <c r="F159" s="52" t="s">
        <v>246</v>
      </c>
      <c r="G159" s="99">
        <v>35000</v>
      </c>
      <c r="H159" s="101">
        <v>45069</v>
      </c>
      <c r="I159" s="109">
        <v>45289</v>
      </c>
      <c r="J159" s="110">
        <f>2292+1653+1187.19+1037.97</f>
        <v>6170.1600000000008</v>
      </c>
      <c r="K159" s="113"/>
      <c r="L159" s="30"/>
      <c r="M159" s="37"/>
    </row>
    <row r="160" spans="1:13" s="35" customFormat="1" ht="50.1" customHeight="1" x14ac:dyDescent="0.25">
      <c r="A160" s="33" t="s">
        <v>714</v>
      </c>
      <c r="B160" s="53" t="s">
        <v>14</v>
      </c>
      <c r="C160" s="17" t="s">
        <v>710</v>
      </c>
      <c r="D160" s="18" t="s">
        <v>15</v>
      </c>
      <c r="E160" s="52" t="s">
        <v>460</v>
      </c>
      <c r="F160" s="52" t="s">
        <v>460</v>
      </c>
      <c r="G160" s="76">
        <v>33700</v>
      </c>
      <c r="H160" s="101">
        <v>45069</v>
      </c>
      <c r="I160" s="101">
        <v>45169</v>
      </c>
      <c r="J160" s="100">
        <v>16850</v>
      </c>
      <c r="K160" s="28"/>
      <c r="L160" s="30"/>
      <c r="M160" s="37"/>
    </row>
    <row r="161" spans="1:13" s="35" customFormat="1" ht="50.1" customHeight="1" x14ac:dyDescent="0.25">
      <c r="A161" s="33" t="s">
        <v>723</v>
      </c>
      <c r="B161" s="53" t="s">
        <v>14</v>
      </c>
      <c r="C161" s="17" t="s">
        <v>722</v>
      </c>
      <c r="D161" s="18" t="s">
        <v>15</v>
      </c>
      <c r="E161" s="52" t="s">
        <v>725</v>
      </c>
      <c r="F161" s="52" t="s">
        <v>725</v>
      </c>
      <c r="G161" s="76">
        <v>1000</v>
      </c>
      <c r="H161" s="101">
        <v>45071</v>
      </c>
      <c r="I161" s="101">
        <v>45138</v>
      </c>
      <c r="J161" s="100">
        <v>9950.2000000000007</v>
      </c>
      <c r="K161" s="28"/>
      <c r="L161" s="30"/>
      <c r="M161" s="37"/>
    </row>
    <row r="162" spans="1:13" s="35" customFormat="1" ht="50.1" customHeight="1" x14ac:dyDescent="0.25">
      <c r="A162" s="33" t="s">
        <v>716</v>
      </c>
      <c r="B162" s="53" t="s">
        <v>14</v>
      </c>
      <c r="C162" s="17" t="s">
        <v>470</v>
      </c>
      <c r="D162" s="18" t="s">
        <v>15</v>
      </c>
      <c r="E162" s="52" t="s">
        <v>30</v>
      </c>
      <c r="F162" s="52" t="s">
        <v>30</v>
      </c>
      <c r="G162" s="99">
        <v>1100</v>
      </c>
      <c r="H162" s="109">
        <v>45072</v>
      </c>
      <c r="I162" s="109">
        <v>45138</v>
      </c>
      <c r="J162" s="110">
        <v>1180</v>
      </c>
      <c r="K162" s="28"/>
      <c r="L162" s="30"/>
      <c r="M162" s="37"/>
    </row>
    <row r="163" spans="1:13" s="35" customFormat="1" ht="50.1" customHeight="1" x14ac:dyDescent="0.25">
      <c r="A163" s="33" t="s">
        <v>720</v>
      </c>
      <c r="B163" s="53" t="s">
        <v>14</v>
      </c>
      <c r="C163" s="17" t="s">
        <v>719</v>
      </c>
      <c r="D163" s="18" t="s">
        <v>15</v>
      </c>
      <c r="E163" s="66" t="s">
        <v>946</v>
      </c>
      <c r="F163" s="66" t="s">
        <v>946</v>
      </c>
      <c r="G163" s="76">
        <v>4100</v>
      </c>
      <c r="H163" s="101">
        <v>45078</v>
      </c>
      <c r="I163" s="101">
        <v>45265</v>
      </c>
      <c r="J163" s="100">
        <f>12703.86+4275.2</f>
        <v>16979.060000000001</v>
      </c>
      <c r="K163" s="28"/>
      <c r="L163" s="30"/>
      <c r="M163" s="37"/>
    </row>
    <row r="164" spans="1:13" s="35" customFormat="1" ht="50.1" customHeight="1" x14ac:dyDescent="0.25">
      <c r="A164" s="33" t="s">
        <v>724</v>
      </c>
      <c r="B164" s="53" t="s">
        <v>14</v>
      </c>
      <c r="C164" s="17" t="s">
        <v>721</v>
      </c>
      <c r="D164" s="18" t="s">
        <v>15</v>
      </c>
      <c r="E164" s="52" t="s">
        <v>725</v>
      </c>
      <c r="F164" s="52" t="s">
        <v>725</v>
      </c>
      <c r="G164" s="99">
        <v>1000</v>
      </c>
      <c r="H164" s="109">
        <v>45078</v>
      </c>
      <c r="I164" s="109">
        <v>45138</v>
      </c>
      <c r="J164" s="110">
        <v>960</v>
      </c>
      <c r="K164" s="28"/>
      <c r="L164" s="30"/>
      <c r="M164" s="37"/>
    </row>
    <row r="165" spans="1:13" s="35" customFormat="1" ht="50.1" customHeight="1" x14ac:dyDescent="0.25">
      <c r="A165" s="33" t="s">
        <v>726</v>
      </c>
      <c r="B165" s="53" t="s">
        <v>14</v>
      </c>
      <c r="C165" s="17" t="s">
        <v>727</v>
      </c>
      <c r="D165" s="18" t="s">
        <v>15</v>
      </c>
      <c r="E165" s="52" t="s">
        <v>237</v>
      </c>
      <c r="F165" s="52" t="s">
        <v>237</v>
      </c>
      <c r="G165" s="99">
        <v>800</v>
      </c>
      <c r="H165" s="109">
        <v>45078</v>
      </c>
      <c r="I165" s="109">
        <v>45169</v>
      </c>
      <c r="J165" s="110">
        <v>850</v>
      </c>
      <c r="K165" s="28"/>
      <c r="L165" s="30"/>
      <c r="M165" s="37"/>
    </row>
    <row r="166" spans="1:13" s="35" customFormat="1" ht="50.1" customHeight="1" x14ac:dyDescent="0.25">
      <c r="A166" s="33" t="s">
        <v>728</v>
      </c>
      <c r="B166" s="53" t="s">
        <v>14</v>
      </c>
      <c r="C166" s="17" t="s">
        <v>729</v>
      </c>
      <c r="D166" s="18" t="s">
        <v>15</v>
      </c>
      <c r="E166" s="52" t="s">
        <v>209</v>
      </c>
      <c r="F166" s="52" t="s">
        <v>209</v>
      </c>
      <c r="G166" s="76">
        <v>5000</v>
      </c>
      <c r="H166" s="101">
        <v>45078</v>
      </c>
      <c r="I166" s="101">
        <v>45105</v>
      </c>
      <c r="J166" s="100">
        <v>5000</v>
      </c>
      <c r="K166" s="28"/>
      <c r="L166" s="30"/>
      <c r="M166" s="37"/>
    </row>
    <row r="167" spans="1:13" s="35" customFormat="1" ht="50.1" customHeight="1" x14ac:dyDescent="0.25">
      <c r="A167" s="33" t="s">
        <v>730</v>
      </c>
      <c r="B167" s="53" t="s">
        <v>14</v>
      </c>
      <c r="C167" s="17" t="s">
        <v>731</v>
      </c>
      <c r="D167" s="18" t="s">
        <v>15</v>
      </c>
      <c r="E167" s="52" t="s">
        <v>48</v>
      </c>
      <c r="F167" s="52" t="s">
        <v>48</v>
      </c>
      <c r="G167" s="99">
        <v>400</v>
      </c>
      <c r="H167" s="109">
        <v>45082</v>
      </c>
      <c r="I167" s="109">
        <v>45199</v>
      </c>
      <c r="J167" s="110">
        <v>396</v>
      </c>
      <c r="K167" s="28"/>
      <c r="L167" s="30"/>
      <c r="M167" s="37"/>
    </row>
    <row r="168" spans="1:13" s="35" customFormat="1" ht="50.1" customHeight="1" x14ac:dyDescent="0.25">
      <c r="A168" s="33" t="s">
        <v>733</v>
      </c>
      <c r="B168" s="53" t="s">
        <v>14</v>
      </c>
      <c r="C168" s="17" t="s">
        <v>732</v>
      </c>
      <c r="D168" s="18" t="s">
        <v>15</v>
      </c>
      <c r="E168" s="52" t="s">
        <v>299</v>
      </c>
      <c r="F168" s="52" t="s">
        <v>299</v>
      </c>
      <c r="G168" s="76">
        <v>100</v>
      </c>
      <c r="H168" s="101">
        <v>45082</v>
      </c>
      <c r="I168" s="101">
        <v>45138</v>
      </c>
      <c r="J168" s="100">
        <v>90</v>
      </c>
      <c r="K168" s="28"/>
      <c r="L168" s="30"/>
      <c r="M168" s="37"/>
    </row>
    <row r="169" spans="1:13" s="35" customFormat="1" ht="50.1" customHeight="1" x14ac:dyDescent="0.25">
      <c r="A169" s="33" t="s">
        <v>734</v>
      </c>
      <c r="B169" s="53" t="s">
        <v>14</v>
      </c>
      <c r="C169" s="17" t="s">
        <v>735</v>
      </c>
      <c r="D169" s="18" t="s">
        <v>15</v>
      </c>
      <c r="E169" s="52" t="s">
        <v>756</v>
      </c>
      <c r="F169" s="52" t="s">
        <v>756</v>
      </c>
      <c r="G169" s="99">
        <v>10000</v>
      </c>
      <c r="H169" s="109">
        <v>45085</v>
      </c>
      <c r="I169" s="109">
        <v>45289</v>
      </c>
      <c r="J169" s="110">
        <f>2300+325+650+325</f>
        <v>3600</v>
      </c>
      <c r="K169" s="28"/>
      <c r="L169" s="30"/>
      <c r="M169" s="37"/>
    </row>
    <row r="170" spans="1:13" s="35" customFormat="1" ht="50.1" customHeight="1" x14ac:dyDescent="0.25">
      <c r="A170" s="33" t="s">
        <v>737</v>
      </c>
      <c r="B170" s="53" t="s">
        <v>14</v>
      </c>
      <c r="C170" s="17" t="s">
        <v>736</v>
      </c>
      <c r="D170" s="18" t="s">
        <v>15</v>
      </c>
      <c r="E170" s="52" t="s">
        <v>93</v>
      </c>
      <c r="F170" s="52" t="s">
        <v>93</v>
      </c>
      <c r="G170" s="76">
        <v>2100</v>
      </c>
      <c r="H170" s="101">
        <v>45085</v>
      </c>
      <c r="I170" s="101">
        <v>45169</v>
      </c>
      <c r="J170" s="100">
        <v>2095.8000000000002</v>
      </c>
      <c r="K170" s="28"/>
      <c r="L170" s="30"/>
      <c r="M170" s="37"/>
    </row>
    <row r="171" spans="1:13" s="35" customFormat="1" ht="50.1" customHeight="1" x14ac:dyDescent="0.25">
      <c r="A171" s="33" t="s">
        <v>741</v>
      </c>
      <c r="B171" s="53" t="s">
        <v>14</v>
      </c>
      <c r="C171" s="17" t="s">
        <v>740</v>
      </c>
      <c r="D171" s="18" t="s">
        <v>15</v>
      </c>
      <c r="E171" s="52" t="s">
        <v>93</v>
      </c>
      <c r="F171" s="52" t="s">
        <v>93</v>
      </c>
      <c r="G171" s="76">
        <v>12500</v>
      </c>
      <c r="H171" s="101">
        <v>45085</v>
      </c>
      <c r="I171" s="101">
        <v>45199</v>
      </c>
      <c r="J171" s="100">
        <v>12437</v>
      </c>
      <c r="K171" s="28"/>
      <c r="L171" s="30"/>
      <c r="M171" s="37"/>
    </row>
    <row r="172" spans="1:13" s="35" customFormat="1" ht="50.1" customHeight="1" x14ac:dyDescent="0.25">
      <c r="A172" s="33" t="s">
        <v>738</v>
      </c>
      <c r="B172" s="53" t="s">
        <v>14</v>
      </c>
      <c r="C172" s="17" t="s">
        <v>739</v>
      </c>
      <c r="D172" s="18" t="s">
        <v>15</v>
      </c>
      <c r="E172" s="52" t="s">
        <v>48</v>
      </c>
      <c r="F172" s="52" t="s">
        <v>48</v>
      </c>
      <c r="G172" s="99">
        <v>200</v>
      </c>
      <c r="H172" s="109">
        <v>45085</v>
      </c>
      <c r="I172" s="109">
        <v>45199</v>
      </c>
      <c r="J172" s="110">
        <v>175</v>
      </c>
      <c r="K172" s="28"/>
      <c r="L172" s="30"/>
      <c r="M172" s="37"/>
    </row>
    <row r="173" spans="1:13" s="35" customFormat="1" ht="50.1" customHeight="1" x14ac:dyDescent="0.25">
      <c r="A173" s="33" t="s">
        <v>742</v>
      </c>
      <c r="B173" s="53" t="s">
        <v>14</v>
      </c>
      <c r="C173" s="17" t="s">
        <v>743</v>
      </c>
      <c r="D173" s="18" t="s">
        <v>15</v>
      </c>
      <c r="E173" s="52" t="s">
        <v>475</v>
      </c>
      <c r="F173" s="52" t="s">
        <v>475</v>
      </c>
      <c r="G173" s="76">
        <v>150</v>
      </c>
      <c r="H173" s="101">
        <v>45085</v>
      </c>
      <c r="I173" s="101">
        <v>45169</v>
      </c>
      <c r="J173" s="100">
        <v>165</v>
      </c>
      <c r="K173" s="28"/>
      <c r="L173" s="30"/>
      <c r="M173" s="37"/>
    </row>
    <row r="174" spans="1:13" s="35" customFormat="1" ht="50.1" customHeight="1" x14ac:dyDescent="0.25">
      <c r="A174" s="33" t="s">
        <v>745</v>
      </c>
      <c r="B174" s="53" t="s">
        <v>14</v>
      </c>
      <c r="C174" s="17" t="s">
        <v>744</v>
      </c>
      <c r="D174" s="18" t="s">
        <v>15</v>
      </c>
      <c r="E174" s="52" t="s">
        <v>476</v>
      </c>
      <c r="F174" s="52" t="s">
        <v>476</v>
      </c>
      <c r="G174" s="76">
        <v>1000</v>
      </c>
      <c r="H174" s="101">
        <v>45085</v>
      </c>
      <c r="I174" s="101">
        <v>45199</v>
      </c>
      <c r="J174" s="100">
        <v>614</v>
      </c>
      <c r="K174" s="28"/>
      <c r="L174" s="30"/>
      <c r="M174" s="37"/>
    </row>
    <row r="175" spans="1:13" s="35" customFormat="1" ht="50.1" customHeight="1" x14ac:dyDescent="0.25">
      <c r="A175" s="33" t="s">
        <v>746</v>
      </c>
      <c r="B175" s="53" t="s">
        <v>14</v>
      </c>
      <c r="C175" s="17" t="s">
        <v>747</v>
      </c>
      <c r="D175" s="18" t="s">
        <v>15</v>
      </c>
      <c r="E175" s="52" t="s">
        <v>725</v>
      </c>
      <c r="F175" s="52" t="s">
        <v>725</v>
      </c>
      <c r="G175" s="99">
        <v>3000</v>
      </c>
      <c r="H175" s="109">
        <v>45085</v>
      </c>
      <c r="I175" s="109">
        <v>45138</v>
      </c>
      <c r="J175" s="110">
        <v>2937</v>
      </c>
      <c r="K175" s="28"/>
      <c r="L175" s="30"/>
      <c r="M175" s="37"/>
    </row>
    <row r="176" spans="1:13" s="35" customFormat="1" ht="50.1" customHeight="1" x14ac:dyDescent="0.25">
      <c r="A176" s="33" t="s">
        <v>748</v>
      </c>
      <c r="B176" s="53" t="s">
        <v>14</v>
      </c>
      <c r="C176" s="17" t="s">
        <v>749</v>
      </c>
      <c r="D176" s="18" t="s">
        <v>15</v>
      </c>
      <c r="E176" s="52" t="s">
        <v>20</v>
      </c>
      <c r="F176" s="52" t="s">
        <v>20</v>
      </c>
      <c r="G176" s="76">
        <v>1664</v>
      </c>
      <c r="H176" s="101">
        <v>45085</v>
      </c>
      <c r="I176" s="101">
        <v>45169</v>
      </c>
      <c r="J176" s="100">
        <v>1664</v>
      </c>
      <c r="K176" s="28"/>
      <c r="L176" s="30"/>
      <c r="M176" s="37"/>
    </row>
    <row r="177" spans="1:13" s="35" customFormat="1" ht="50.1" customHeight="1" x14ac:dyDescent="0.25">
      <c r="A177" s="33" t="s">
        <v>750</v>
      </c>
      <c r="B177" s="53" t="s">
        <v>14</v>
      </c>
      <c r="C177" s="17" t="s">
        <v>751</v>
      </c>
      <c r="D177" s="18" t="s">
        <v>15</v>
      </c>
      <c r="E177" s="52" t="s">
        <v>301</v>
      </c>
      <c r="F177" s="52" t="s">
        <v>301</v>
      </c>
      <c r="G177" s="99">
        <v>1000</v>
      </c>
      <c r="H177" s="109">
        <v>45086</v>
      </c>
      <c r="I177" s="109">
        <v>45138</v>
      </c>
      <c r="J177" s="110">
        <v>1268.8</v>
      </c>
      <c r="K177" s="28"/>
      <c r="L177" s="30"/>
      <c r="M177" s="37"/>
    </row>
    <row r="178" spans="1:13" s="35" customFormat="1" ht="50.1" customHeight="1" x14ac:dyDescent="0.25">
      <c r="A178" s="33" t="s">
        <v>752</v>
      </c>
      <c r="B178" s="53" t="s">
        <v>14</v>
      </c>
      <c r="C178" s="17" t="s">
        <v>753</v>
      </c>
      <c r="D178" s="18" t="s">
        <v>15</v>
      </c>
      <c r="E178" s="52" t="s">
        <v>572</v>
      </c>
      <c r="F178" s="52" t="s">
        <v>572</v>
      </c>
      <c r="G178" s="76">
        <v>800</v>
      </c>
      <c r="H178" s="101">
        <v>45090</v>
      </c>
      <c r="I178" s="101">
        <v>45138</v>
      </c>
      <c r="J178" s="100">
        <v>800</v>
      </c>
      <c r="K178" s="28"/>
      <c r="L178" s="30"/>
      <c r="M178" s="37"/>
    </row>
    <row r="179" spans="1:13" s="35" customFormat="1" ht="50.1" customHeight="1" x14ac:dyDescent="0.25">
      <c r="A179" s="33" t="s">
        <v>755</v>
      </c>
      <c r="B179" s="53" t="s">
        <v>14</v>
      </c>
      <c r="C179" s="17" t="s">
        <v>754</v>
      </c>
      <c r="D179" s="18" t="s">
        <v>15</v>
      </c>
      <c r="E179" s="52" t="s">
        <v>260</v>
      </c>
      <c r="F179" s="52" t="s">
        <v>260</v>
      </c>
      <c r="G179" s="99">
        <v>700</v>
      </c>
      <c r="H179" s="109">
        <v>45090</v>
      </c>
      <c r="I179" s="109">
        <v>45096</v>
      </c>
      <c r="J179" s="110">
        <v>558.76</v>
      </c>
      <c r="K179" s="28"/>
      <c r="L179" s="30"/>
      <c r="M179" s="37"/>
    </row>
    <row r="180" spans="1:13" s="35" customFormat="1" ht="50.1" customHeight="1" x14ac:dyDescent="0.25">
      <c r="A180" s="33" t="s">
        <v>758</v>
      </c>
      <c r="B180" s="53" t="s">
        <v>14</v>
      </c>
      <c r="C180" s="17" t="s">
        <v>759</v>
      </c>
      <c r="D180" s="18" t="s">
        <v>15</v>
      </c>
      <c r="E180" s="18" t="s">
        <v>901</v>
      </c>
      <c r="F180" s="18" t="s">
        <v>901</v>
      </c>
      <c r="G180" s="3">
        <v>1000</v>
      </c>
      <c r="H180" s="5">
        <v>45090</v>
      </c>
      <c r="I180" s="5">
        <v>45291</v>
      </c>
      <c r="J180" s="4">
        <v>742.98</v>
      </c>
      <c r="K180" s="28"/>
      <c r="L180" s="30"/>
      <c r="M180" s="37"/>
    </row>
    <row r="181" spans="1:13" s="35" customFormat="1" ht="50.1" customHeight="1" x14ac:dyDescent="0.25">
      <c r="A181" s="33" t="s">
        <v>762</v>
      </c>
      <c r="B181" s="53" t="s">
        <v>14</v>
      </c>
      <c r="C181" s="17" t="s">
        <v>760</v>
      </c>
      <c r="D181" s="18" t="s">
        <v>15</v>
      </c>
      <c r="E181" s="52" t="s">
        <v>761</v>
      </c>
      <c r="F181" s="52" t="s">
        <v>761</v>
      </c>
      <c r="G181" s="99">
        <v>2040</v>
      </c>
      <c r="H181" s="109">
        <v>11854</v>
      </c>
      <c r="I181" s="109">
        <v>45138</v>
      </c>
      <c r="J181" s="110">
        <v>2040</v>
      </c>
      <c r="K181" s="28"/>
      <c r="L181" s="30"/>
      <c r="M181" s="37"/>
    </row>
    <row r="182" spans="1:13" s="35" customFormat="1" ht="50.1" customHeight="1" x14ac:dyDescent="0.25">
      <c r="A182" s="33" t="s">
        <v>763</v>
      </c>
      <c r="B182" s="53" t="s">
        <v>14</v>
      </c>
      <c r="C182" s="17" t="s">
        <v>764</v>
      </c>
      <c r="D182" s="18" t="s">
        <v>15</v>
      </c>
      <c r="E182" s="52" t="s">
        <v>35</v>
      </c>
      <c r="F182" s="52" t="s">
        <v>35</v>
      </c>
      <c r="G182" s="76">
        <v>800</v>
      </c>
      <c r="H182" s="101">
        <v>45091</v>
      </c>
      <c r="I182" s="101">
        <v>45169</v>
      </c>
      <c r="J182" s="100">
        <v>1155</v>
      </c>
      <c r="K182" s="28"/>
      <c r="L182" s="30"/>
      <c r="M182" s="37"/>
    </row>
    <row r="183" spans="1:13" s="35" customFormat="1" ht="50.1" customHeight="1" x14ac:dyDescent="0.25">
      <c r="A183" s="33" t="s">
        <v>765</v>
      </c>
      <c r="B183" s="53" t="s">
        <v>14</v>
      </c>
      <c r="C183" s="17" t="s">
        <v>766</v>
      </c>
      <c r="D183" s="18" t="s">
        <v>15</v>
      </c>
      <c r="E183" s="52" t="s">
        <v>475</v>
      </c>
      <c r="F183" s="52" t="s">
        <v>475</v>
      </c>
      <c r="G183" s="99">
        <v>200</v>
      </c>
      <c r="H183" s="109">
        <v>45091</v>
      </c>
      <c r="I183" s="109">
        <v>45169</v>
      </c>
      <c r="J183" s="110">
        <v>230</v>
      </c>
      <c r="K183" s="28"/>
      <c r="L183" s="30"/>
      <c r="M183" s="37"/>
    </row>
    <row r="184" spans="1:13" s="35" customFormat="1" ht="50.1" customHeight="1" x14ac:dyDescent="0.25">
      <c r="A184" s="33" t="s">
        <v>767</v>
      </c>
      <c r="B184" s="53" t="s">
        <v>14</v>
      </c>
      <c r="C184" s="17" t="s">
        <v>768</v>
      </c>
      <c r="D184" s="18" t="s">
        <v>15</v>
      </c>
      <c r="E184" s="52" t="s">
        <v>35</v>
      </c>
      <c r="F184" s="52" t="s">
        <v>35</v>
      </c>
      <c r="G184" s="76">
        <v>200</v>
      </c>
      <c r="H184" s="101">
        <v>45092</v>
      </c>
      <c r="I184" s="101">
        <v>45169</v>
      </c>
      <c r="J184" s="100">
        <v>230</v>
      </c>
      <c r="K184" s="28"/>
      <c r="L184" s="30"/>
      <c r="M184" s="37"/>
    </row>
    <row r="185" spans="1:13" s="35" customFormat="1" ht="50.1" customHeight="1" x14ac:dyDescent="0.25">
      <c r="A185" s="33" t="s">
        <v>769</v>
      </c>
      <c r="B185" s="53" t="s">
        <v>14</v>
      </c>
      <c r="C185" s="17" t="s">
        <v>770</v>
      </c>
      <c r="D185" s="18" t="s">
        <v>15</v>
      </c>
      <c r="E185" s="18" t="s">
        <v>46</v>
      </c>
      <c r="F185" s="18" t="s">
        <v>46</v>
      </c>
      <c r="G185" s="99">
        <v>1000</v>
      </c>
      <c r="H185" s="109">
        <v>45093</v>
      </c>
      <c r="I185" s="109">
        <v>45138</v>
      </c>
      <c r="J185" s="110">
        <v>320</v>
      </c>
      <c r="K185" s="28"/>
      <c r="L185" s="30"/>
      <c r="M185" s="37"/>
    </row>
    <row r="186" spans="1:13" s="35" customFormat="1" ht="50.1" customHeight="1" x14ac:dyDescent="0.25">
      <c r="A186" s="33" t="s">
        <v>771</v>
      </c>
      <c r="B186" s="53" t="s">
        <v>14</v>
      </c>
      <c r="C186" s="17" t="s">
        <v>772</v>
      </c>
      <c r="D186" s="18" t="s">
        <v>15</v>
      </c>
      <c r="E186" s="52" t="s">
        <v>30</v>
      </c>
      <c r="F186" s="52" t="s">
        <v>30</v>
      </c>
      <c r="G186" s="99">
        <v>1000</v>
      </c>
      <c r="H186" s="109">
        <v>45100</v>
      </c>
      <c r="I186" s="109">
        <v>45289</v>
      </c>
      <c r="J186" s="110">
        <v>985.6</v>
      </c>
      <c r="K186" s="28"/>
      <c r="L186" s="30"/>
      <c r="M186" s="37"/>
    </row>
    <row r="187" spans="1:13" s="35" customFormat="1" ht="50.1" customHeight="1" x14ac:dyDescent="0.25">
      <c r="A187" s="33" t="s">
        <v>773</v>
      </c>
      <c r="B187" s="53" t="s">
        <v>14</v>
      </c>
      <c r="C187" s="17" t="s">
        <v>774</v>
      </c>
      <c r="D187" s="18" t="s">
        <v>15</v>
      </c>
      <c r="E187" s="18" t="s">
        <v>775</v>
      </c>
      <c r="F187" s="18" t="s">
        <v>775</v>
      </c>
      <c r="G187" s="76">
        <v>8000</v>
      </c>
      <c r="H187" s="101">
        <v>45106</v>
      </c>
      <c r="I187" s="101">
        <v>45232</v>
      </c>
      <c r="J187" s="100">
        <v>10500</v>
      </c>
      <c r="K187" s="28"/>
      <c r="L187" s="30"/>
      <c r="M187" s="37"/>
    </row>
    <row r="188" spans="1:13" s="35" customFormat="1" ht="50.1" customHeight="1" x14ac:dyDescent="0.25">
      <c r="A188" s="33" t="s">
        <v>777</v>
      </c>
      <c r="B188" s="53" t="s">
        <v>14</v>
      </c>
      <c r="C188" s="17" t="s">
        <v>776</v>
      </c>
      <c r="D188" s="18" t="s">
        <v>15</v>
      </c>
      <c r="E188" s="52" t="s">
        <v>127</v>
      </c>
      <c r="F188" s="52" t="s">
        <v>127</v>
      </c>
      <c r="G188" s="99">
        <v>3000</v>
      </c>
      <c r="H188" s="109">
        <v>45110</v>
      </c>
      <c r="I188" s="109">
        <v>45199</v>
      </c>
      <c r="J188" s="110">
        <v>1859.01</v>
      </c>
      <c r="K188" s="28"/>
      <c r="L188" s="30"/>
      <c r="M188" s="37"/>
    </row>
    <row r="189" spans="1:13" s="35" customFormat="1" ht="50.1" customHeight="1" x14ac:dyDescent="0.25">
      <c r="A189" s="33" t="s">
        <v>778</v>
      </c>
      <c r="B189" s="53" t="s">
        <v>14</v>
      </c>
      <c r="C189" s="17" t="s">
        <v>370</v>
      </c>
      <c r="D189" s="18" t="s">
        <v>15</v>
      </c>
      <c r="E189" s="52" t="s">
        <v>259</v>
      </c>
      <c r="F189" s="52" t="s">
        <v>259</v>
      </c>
      <c r="G189" s="76">
        <v>2000</v>
      </c>
      <c r="H189" s="109">
        <v>45110</v>
      </c>
      <c r="I189" s="101">
        <v>45199</v>
      </c>
      <c r="J189" s="100">
        <v>2337.92</v>
      </c>
      <c r="K189" s="28"/>
      <c r="L189" s="30"/>
      <c r="M189" s="37"/>
    </row>
    <row r="190" spans="1:13" s="35" customFormat="1" ht="50.1" customHeight="1" x14ac:dyDescent="0.25">
      <c r="A190" s="33" t="s">
        <v>779</v>
      </c>
      <c r="B190" s="53" t="s">
        <v>14</v>
      </c>
      <c r="C190" s="17" t="s">
        <v>668</v>
      </c>
      <c r="D190" s="18" t="s">
        <v>15</v>
      </c>
      <c r="E190" s="18" t="s">
        <v>209</v>
      </c>
      <c r="F190" s="18" t="s">
        <v>209</v>
      </c>
      <c r="G190" s="99">
        <v>5000</v>
      </c>
      <c r="H190" s="109">
        <v>45113</v>
      </c>
      <c r="I190" s="109">
        <v>45169</v>
      </c>
      <c r="J190" s="110">
        <v>4850</v>
      </c>
      <c r="K190" s="28"/>
      <c r="L190" s="30"/>
      <c r="M190" s="37"/>
    </row>
    <row r="191" spans="1:13" s="35" customFormat="1" ht="50.1" customHeight="1" x14ac:dyDescent="0.25">
      <c r="A191" s="33" t="s">
        <v>781</v>
      </c>
      <c r="B191" s="53" t="s">
        <v>14</v>
      </c>
      <c r="C191" s="17" t="s">
        <v>780</v>
      </c>
      <c r="D191" s="18" t="s">
        <v>15</v>
      </c>
      <c r="E191" s="66" t="s">
        <v>947</v>
      </c>
      <c r="F191" s="66" t="s">
        <v>947</v>
      </c>
      <c r="G191" s="3">
        <v>370</v>
      </c>
      <c r="H191" s="5">
        <v>45114</v>
      </c>
      <c r="I191" s="5"/>
      <c r="J191" s="4">
        <v>0</v>
      </c>
      <c r="K191" s="28"/>
      <c r="L191" s="30"/>
      <c r="M191" s="37"/>
    </row>
    <row r="192" spans="1:13" s="35" customFormat="1" ht="50.1" customHeight="1" x14ac:dyDescent="0.25">
      <c r="A192" s="33" t="s">
        <v>786</v>
      </c>
      <c r="B192" s="53" t="s">
        <v>14</v>
      </c>
      <c r="C192" s="17" t="s">
        <v>783</v>
      </c>
      <c r="D192" s="18" t="s">
        <v>15</v>
      </c>
      <c r="E192" s="52" t="s">
        <v>233</v>
      </c>
      <c r="F192" s="52" t="s">
        <v>233</v>
      </c>
      <c r="G192" s="99">
        <v>940</v>
      </c>
      <c r="H192" s="109">
        <v>45119</v>
      </c>
      <c r="I192" s="109">
        <v>45232</v>
      </c>
      <c r="J192" s="110">
        <f>940+470</f>
        <v>1410</v>
      </c>
      <c r="K192" s="28"/>
      <c r="L192" s="30"/>
      <c r="M192" s="37"/>
    </row>
    <row r="193" spans="1:13" s="35" customFormat="1" ht="50.1" customHeight="1" x14ac:dyDescent="0.25">
      <c r="A193" s="33" t="s">
        <v>787</v>
      </c>
      <c r="B193" s="53" t="s">
        <v>14</v>
      </c>
      <c r="C193" s="17" t="s">
        <v>784</v>
      </c>
      <c r="D193" s="18" t="s">
        <v>15</v>
      </c>
      <c r="E193" s="18" t="s">
        <v>785</v>
      </c>
      <c r="F193" s="18" t="s">
        <v>785</v>
      </c>
      <c r="G193" s="76">
        <v>4500</v>
      </c>
      <c r="H193" s="101">
        <v>45119</v>
      </c>
      <c r="I193" s="101">
        <v>45199</v>
      </c>
      <c r="J193" s="100">
        <v>4500</v>
      </c>
      <c r="K193" s="28"/>
      <c r="L193" s="30"/>
      <c r="M193" s="37"/>
    </row>
    <row r="194" spans="1:13" s="35" customFormat="1" ht="50.1" customHeight="1" x14ac:dyDescent="0.25">
      <c r="A194" s="33" t="s">
        <v>790</v>
      </c>
      <c r="B194" s="53" t="s">
        <v>14</v>
      </c>
      <c r="C194" s="17" t="s">
        <v>788</v>
      </c>
      <c r="D194" s="18" t="s">
        <v>15</v>
      </c>
      <c r="E194" s="52" t="s">
        <v>411</v>
      </c>
      <c r="F194" s="52" t="s">
        <v>411</v>
      </c>
      <c r="G194" s="76">
        <v>1352.46</v>
      </c>
      <c r="H194" s="109">
        <v>45125</v>
      </c>
      <c r="I194" s="101">
        <v>45260</v>
      </c>
      <c r="J194" s="100">
        <f>137+650</f>
        <v>787</v>
      </c>
      <c r="K194" s="28"/>
      <c r="L194" s="30"/>
      <c r="M194" s="37"/>
    </row>
    <row r="195" spans="1:13" s="35" customFormat="1" ht="50.1" customHeight="1" x14ac:dyDescent="0.25">
      <c r="A195" s="33" t="s">
        <v>791</v>
      </c>
      <c r="B195" s="53" t="s">
        <v>14</v>
      </c>
      <c r="C195" s="17" t="s">
        <v>789</v>
      </c>
      <c r="D195" s="18" t="s">
        <v>15</v>
      </c>
      <c r="E195" s="52" t="s">
        <v>793</v>
      </c>
      <c r="F195" s="52" t="s">
        <v>793</v>
      </c>
      <c r="G195" s="99">
        <v>7500</v>
      </c>
      <c r="H195" s="109">
        <v>45125</v>
      </c>
      <c r="I195" s="109">
        <v>45232</v>
      </c>
      <c r="J195" s="110">
        <v>4560</v>
      </c>
      <c r="K195" s="28"/>
      <c r="L195" s="30"/>
      <c r="M195" s="37"/>
    </row>
    <row r="196" spans="1:13" s="35" customFormat="1" ht="50.1" customHeight="1" x14ac:dyDescent="0.25">
      <c r="A196" s="33" t="s">
        <v>792</v>
      </c>
      <c r="B196" s="53" t="s">
        <v>14</v>
      </c>
      <c r="C196" s="17" t="s">
        <v>370</v>
      </c>
      <c r="D196" s="18" t="s">
        <v>15</v>
      </c>
      <c r="E196" s="52" t="s">
        <v>259</v>
      </c>
      <c r="F196" s="52" t="s">
        <v>259</v>
      </c>
      <c r="G196" s="76">
        <v>1200</v>
      </c>
      <c r="H196" s="109">
        <v>45125</v>
      </c>
      <c r="I196" s="101">
        <v>45199</v>
      </c>
      <c r="J196" s="100">
        <v>1236</v>
      </c>
      <c r="K196" s="28"/>
      <c r="L196" s="30"/>
      <c r="M196" s="37"/>
    </row>
    <row r="197" spans="1:13" s="35" customFormat="1" ht="50.1" customHeight="1" x14ac:dyDescent="0.25">
      <c r="A197" s="33" t="s">
        <v>794</v>
      </c>
      <c r="B197" s="53" t="s">
        <v>14</v>
      </c>
      <c r="C197" s="17" t="s">
        <v>795</v>
      </c>
      <c r="D197" s="18" t="s">
        <v>15</v>
      </c>
      <c r="E197" s="18" t="s">
        <v>93</v>
      </c>
      <c r="F197" s="18" t="s">
        <v>93</v>
      </c>
      <c r="G197" s="99">
        <v>3000</v>
      </c>
      <c r="H197" s="109">
        <v>45126</v>
      </c>
      <c r="I197" s="109">
        <v>45260</v>
      </c>
      <c r="J197" s="110">
        <f>2045+710.5+626</f>
        <v>3381.5</v>
      </c>
      <c r="K197" s="28"/>
      <c r="L197" s="30"/>
      <c r="M197" s="37"/>
    </row>
    <row r="198" spans="1:13" s="35" customFormat="1" ht="50.1" customHeight="1" x14ac:dyDescent="0.25">
      <c r="A198" s="33" t="s">
        <v>796</v>
      </c>
      <c r="B198" s="53" t="s">
        <v>14</v>
      </c>
      <c r="C198" s="17" t="s">
        <v>797</v>
      </c>
      <c r="D198" s="18" t="s">
        <v>15</v>
      </c>
      <c r="E198" s="18" t="s">
        <v>81</v>
      </c>
      <c r="F198" s="18" t="s">
        <v>81</v>
      </c>
      <c r="G198" s="76">
        <v>2000</v>
      </c>
      <c r="H198" s="101">
        <v>45126</v>
      </c>
      <c r="I198" s="101">
        <v>45199</v>
      </c>
      <c r="J198" s="100">
        <v>247</v>
      </c>
      <c r="K198" s="28"/>
      <c r="L198" s="30"/>
      <c r="M198" s="37"/>
    </row>
    <row r="199" spans="1:13" s="35" customFormat="1" ht="50.1" customHeight="1" x14ac:dyDescent="0.25">
      <c r="A199" s="33" t="s">
        <v>798</v>
      </c>
      <c r="B199" s="53" t="s">
        <v>14</v>
      </c>
      <c r="C199" s="17" t="s">
        <v>800</v>
      </c>
      <c r="D199" s="18" t="s">
        <v>15</v>
      </c>
      <c r="E199" s="52" t="s">
        <v>802</v>
      </c>
      <c r="F199" s="52" t="s">
        <v>802</v>
      </c>
      <c r="G199" s="99">
        <v>391.53</v>
      </c>
      <c r="H199" s="109">
        <v>45127</v>
      </c>
      <c r="I199" s="109">
        <v>45135</v>
      </c>
      <c r="J199" s="110">
        <v>399</v>
      </c>
      <c r="K199" s="28"/>
      <c r="L199" s="30"/>
      <c r="M199" s="37"/>
    </row>
    <row r="200" spans="1:13" s="35" customFormat="1" ht="50.1" customHeight="1" x14ac:dyDescent="0.25">
      <c r="A200" s="33" t="s">
        <v>799</v>
      </c>
      <c r="B200" s="53" t="s">
        <v>14</v>
      </c>
      <c r="C200" s="17" t="s">
        <v>801</v>
      </c>
      <c r="D200" s="18" t="s">
        <v>15</v>
      </c>
      <c r="E200" s="52" t="s">
        <v>141</v>
      </c>
      <c r="F200" s="52" t="s">
        <v>141</v>
      </c>
      <c r="G200" s="76">
        <v>1000</v>
      </c>
      <c r="H200" s="101">
        <v>45127</v>
      </c>
      <c r="I200" s="101">
        <v>45199</v>
      </c>
      <c r="J200" s="100">
        <v>950</v>
      </c>
      <c r="K200" s="28"/>
      <c r="L200" s="30"/>
      <c r="M200" s="37"/>
    </row>
    <row r="201" spans="1:13" s="35" customFormat="1" ht="50.1" customHeight="1" x14ac:dyDescent="0.25">
      <c r="A201" s="33" t="s">
        <v>803</v>
      </c>
      <c r="B201" s="53" t="s">
        <v>14</v>
      </c>
      <c r="C201" s="17" t="s">
        <v>804</v>
      </c>
      <c r="D201" s="18" t="s">
        <v>15</v>
      </c>
      <c r="E201" s="52" t="s">
        <v>211</v>
      </c>
      <c r="F201" s="52" t="s">
        <v>211</v>
      </c>
      <c r="G201" s="76">
        <v>1000</v>
      </c>
      <c r="H201" s="101">
        <v>45131</v>
      </c>
      <c r="I201" s="101">
        <v>45169</v>
      </c>
      <c r="J201" s="100">
        <v>1006.19</v>
      </c>
      <c r="K201" s="28"/>
      <c r="L201" s="30"/>
      <c r="M201" s="37"/>
    </row>
    <row r="202" spans="1:13" s="35" customFormat="1" ht="50.1" customHeight="1" x14ac:dyDescent="0.25">
      <c r="A202" s="33" t="s">
        <v>806</v>
      </c>
      <c r="B202" s="53" t="s">
        <v>14</v>
      </c>
      <c r="C202" s="17" t="s">
        <v>569</v>
      </c>
      <c r="D202" s="18" t="s">
        <v>15</v>
      </c>
      <c r="E202" s="18" t="s">
        <v>220</v>
      </c>
      <c r="F202" s="18" t="s">
        <v>220</v>
      </c>
      <c r="G202" s="76">
        <v>2000</v>
      </c>
      <c r="H202" s="101">
        <v>45131</v>
      </c>
      <c r="I202" s="101">
        <v>45138</v>
      </c>
      <c r="J202" s="100">
        <v>4702.72</v>
      </c>
      <c r="K202" s="28"/>
      <c r="L202" s="30"/>
      <c r="M202" s="37"/>
    </row>
    <row r="203" spans="1:13" s="35" customFormat="1" ht="50.1" customHeight="1" x14ac:dyDescent="0.25">
      <c r="A203" s="33" t="s">
        <v>807</v>
      </c>
      <c r="B203" s="53" t="s">
        <v>14</v>
      </c>
      <c r="C203" s="17" t="s">
        <v>808</v>
      </c>
      <c r="D203" s="18" t="s">
        <v>15</v>
      </c>
      <c r="E203" s="52" t="s">
        <v>35</v>
      </c>
      <c r="F203" s="52" t="s">
        <v>35</v>
      </c>
      <c r="G203" s="76">
        <v>100</v>
      </c>
      <c r="H203" s="101">
        <v>45131</v>
      </c>
      <c r="I203" s="101">
        <v>45232</v>
      </c>
      <c r="J203" s="100">
        <v>165</v>
      </c>
      <c r="K203" s="28"/>
      <c r="L203" s="30"/>
      <c r="M203" s="37"/>
    </row>
    <row r="204" spans="1:13" s="35" customFormat="1" ht="50.1" customHeight="1" x14ac:dyDescent="0.25">
      <c r="A204" s="33" t="s">
        <v>809</v>
      </c>
      <c r="B204" s="53" t="s">
        <v>14</v>
      </c>
      <c r="C204" s="17" t="s">
        <v>810</v>
      </c>
      <c r="D204" s="18" t="s">
        <v>15</v>
      </c>
      <c r="E204" s="52" t="s">
        <v>243</v>
      </c>
      <c r="F204" s="52" t="s">
        <v>243</v>
      </c>
      <c r="G204" s="19">
        <v>1000</v>
      </c>
      <c r="H204" s="21">
        <v>45131</v>
      </c>
      <c r="I204" s="21">
        <v>45232</v>
      </c>
      <c r="J204" s="20">
        <v>923.52</v>
      </c>
      <c r="K204" s="28"/>
      <c r="L204" s="30"/>
      <c r="M204" s="37"/>
    </row>
    <row r="205" spans="1:13" s="35" customFormat="1" ht="50.1" customHeight="1" x14ac:dyDescent="0.25">
      <c r="A205" s="33" t="s">
        <v>812</v>
      </c>
      <c r="B205" s="53" t="s">
        <v>14</v>
      </c>
      <c r="C205" s="17" t="s">
        <v>811</v>
      </c>
      <c r="D205" s="18" t="s">
        <v>15</v>
      </c>
      <c r="E205" s="52" t="s">
        <v>572</v>
      </c>
      <c r="F205" s="52" t="s">
        <v>572</v>
      </c>
      <c r="G205" s="76">
        <v>11000</v>
      </c>
      <c r="H205" s="101">
        <v>45131</v>
      </c>
      <c r="I205" s="101">
        <v>45232</v>
      </c>
      <c r="J205" s="100">
        <f>6300+2800</f>
        <v>9100</v>
      </c>
      <c r="K205" s="28"/>
      <c r="L205" s="30"/>
      <c r="M205" s="37"/>
    </row>
    <row r="206" spans="1:13" s="35" customFormat="1" ht="50.1" customHeight="1" x14ac:dyDescent="0.25">
      <c r="A206" s="33" t="s">
        <v>813</v>
      </c>
      <c r="B206" s="53" t="s">
        <v>14</v>
      </c>
      <c r="C206" s="17" t="s">
        <v>814</v>
      </c>
      <c r="D206" s="18" t="s">
        <v>15</v>
      </c>
      <c r="E206" s="66" t="s">
        <v>948</v>
      </c>
      <c r="F206" s="66" t="s">
        <v>948</v>
      </c>
      <c r="G206" s="99">
        <v>550</v>
      </c>
      <c r="H206" s="109">
        <v>45132</v>
      </c>
      <c r="I206" s="109">
        <v>45289</v>
      </c>
      <c r="J206" s="110">
        <v>373.43</v>
      </c>
      <c r="K206" s="28"/>
      <c r="L206" s="30"/>
      <c r="M206" s="37"/>
    </row>
    <row r="207" spans="1:13" s="35" customFormat="1" ht="50.1" customHeight="1" x14ac:dyDescent="0.25">
      <c r="A207" s="33" t="s">
        <v>815</v>
      </c>
      <c r="B207" s="53" t="s">
        <v>14</v>
      </c>
      <c r="C207" s="17" t="s">
        <v>816</v>
      </c>
      <c r="D207" s="18" t="s">
        <v>15</v>
      </c>
      <c r="E207" s="52" t="s">
        <v>837</v>
      </c>
      <c r="F207" s="52" t="s">
        <v>837</v>
      </c>
      <c r="G207" s="76">
        <v>30000</v>
      </c>
      <c r="H207" s="101">
        <v>45133</v>
      </c>
      <c r="I207" s="101">
        <v>45288</v>
      </c>
      <c r="J207" s="100">
        <f>8012.48+12951.49</f>
        <v>20963.97</v>
      </c>
      <c r="K207" s="28"/>
      <c r="L207" s="30"/>
      <c r="M207" s="37"/>
    </row>
    <row r="208" spans="1:13" s="35" customFormat="1" ht="50.1" customHeight="1" x14ac:dyDescent="0.25">
      <c r="A208" s="33" t="s">
        <v>817</v>
      </c>
      <c r="B208" s="53" t="s">
        <v>14</v>
      </c>
      <c r="C208" s="17" t="s">
        <v>818</v>
      </c>
      <c r="D208" s="18" t="s">
        <v>15</v>
      </c>
      <c r="E208" s="52" t="s">
        <v>20</v>
      </c>
      <c r="F208" s="52" t="s">
        <v>20</v>
      </c>
      <c r="G208" s="76">
        <v>1000</v>
      </c>
      <c r="H208" s="101">
        <v>45138</v>
      </c>
      <c r="I208" s="101">
        <v>45260</v>
      </c>
      <c r="J208" s="100">
        <f>1375+1375</f>
        <v>2750</v>
      </c>
      <c r="K208" s="28"/>
      <c r="L208" s="30"/>
      <c r="M208" s="37"/>
    </row>
    <row r="209" spans="1:13" s="35" customFormat="1" ht="50.1" customHeight="1" x14ac:dyDescent="0.25">
      <c r="A209" s="33" t="s">
        <v>819</v>
      </c>
      <c r="B209" s="53" t="s">
        <v>14</v>
      </c>
      <c r="C209" s="17" t="s">
        <v>370</v>
      </c>
      <c r="D209" s="18" t="s">
        <v>15</v>
      </c>
      <c r="E209" s="18" t="s">
        <v>259</v>
      </c>
      <c r="F209" s="18" t="s">
        <v>259</v>
      </c>
      <c r="G209" s="99">
        <v>1000</v>
      </c>
      <c r="H209" s="109">
        <v>45139</v>
      </c>
      <c r="I209" s="109">
        <v>45232</v>
      </c>
      <c r="J209" s="110">
        <v>1110.25</v>
      </c>
      <c r="K209" s="28"/>
      <c r="L209" s="30"/>
      <c r="M209" s="37"/>
    </row>
    <row r="210" spans="1:13" s="35" customFormat="1" ht="50.1" customHeight="1" x14ac:dyDescent="0.25">
      <c r="A210" s="33" t="s">
        <v>821</v>
      </c>
      <c r="B210" s="53" t="s">
        <v>14</v>
      </c>
      <c r="C210" s="17" t="s">
        <v>820</v>
      </c>
      <c r="D210" s="18" t="s">
        <v>15</v>
      </c>
      <c r="E210" s="52" t="s">
        <v>35</v>
      </c>
      <c r="F210" s="52" t="s">
        <v>35</v>
      </c>
      <c r="G210" s="99">
        <v>1000</v>
      </c>
      <c r="H210" s="109">
        <v>45139</v>
      </c>
      <c r="I210" s="101">
        <v>45199</v>
      </c>
      <c r="J210" s="100">
        <v>950</v>
      </c>
      <c r="K210" s="28"/>
      <c r="L210" s="30"/>
      <c r="M210" s="37"/>
    </row>
    <row r="211" spans="1:13" s="35" customFormat="1" ht="50.1" customHeight="1" x14ac:dyDescent="0.25">
      <c r="A211" s="33" t="s">
        <v>822</v>
      </c>
      <c r="B211" s="53" t="s">
        <v>14</v>
      </c>
      <c r="C211" s="17" t="s">
        <v>823</v>
      </c>
      <c r="D211" s="18" t="s">
        <v>15</v>
      </c>
      <c r="E211" s="18" t="s">
        <v>93</v>
      </c>
      <c r="F211" s="18" t="s">
        <v>93</v>
      </c>
      <c r="G211" s="99">
        <v>300</v>
      </c>
      <c r="H211" s="109">
        <v>45140</v>
      </c>
      <c r="I211" s="109">
        <v>45232</v>
      </c>
      <c r="J211" s="110">
        <v>225.5</v>
      </c>
      <c r="K211" s="28"/>
      <c r="L211" s="30"/>
      <c r="M211" s="37"/>
    </row>
    <row r="212" spans="1:13" s="35" customFormat="1" ht="50.1" customHeight="1" x14ac:dyDescent="0.25">
      <c r="A212" s="33" t="s">
        <v>826</v>
      </c>
      <c r="B212" s="17" t="s">
        <v>14</v>
      </c>
      <c r="C212" s="17" t="s">
        <v>824</v>
      </c>
      <c r="D212" s="18" t="s">
        <v>15</v>
      </c>
      <c r="E212" s="52" t="s">
        <v>825</v>
      </c>
      <c r="F212" s="52" t="s">
        <v>825</v>
      </c>
      <c r="G212" s="99">
        <v>3000</v>
      </c>
      <c r="H212" s="109">
        <v>45141</v>
      </c>
      <c r="I212" s="109">
        <v>45232</v>
      </c>
      <c r="J212" s="110">
        <v>2074.5</v>
      </c>
      <c r="K212" s="28"/>
      <c r="L212" s="30"/>
      <c r="M212" s="37"/>
    </row>
    <row r="213" spans="1:13" s="35" customFormat="1" ht="50.1" customHeight="1" x14ac:dyDescent="0.25">
      <c r="A213" s="33" t="s">
        <v>827</v>
      </c>
      <c r="B213" s="53" t="s">
        <v>14</v>
      </c>
      <c r="C213" s="17" t="s">
        <v>828</v>
      </c>
      <c r="D213" s="18" t="s">
        <v>15</v>
      </c>
      <c r="E213" s="18" t="s">
        <v>829</v>
      </c>
      <c r="F213" s="18" t="s">
        <v>829</v>
      </c>
      <c r="G213" s="19">
        <v>7000</v>
      </c>
      <c r="H213" s="21">
        <v>45142</v>
      </c>
      <c r="I213" s="21">
        <v>45246</v>
      </c>
      <c r="J213" s="20">
        <v>7500</v>
      </c>
      <c r="K213" s="28"/>
      <c r="L213" s="30"/>
      <c r="M213" s="37"/>
    </row>
    <row r="214" spans="1:13" s="35" customFormat="1" ht="50.1" customHeight="1" x14ac:dyDescent="0.25">
      <c r="A214" s="33" t="s">
        <v>830</v>
      </c>
      <c r="B214" s="53" t="s">
        <v>14</v>
      </c>
      <c r="C214" s="17" t="s">
        <v>831</v>
      </c>
      <c r="D214" s="18" t="s">
        <v>15</v>
      </c>
      <c r="E214" s="52" t="s">
        <v>37</v>
      </c>
      <c r="F214" s="52" t="s">
        <v>37</v>
      </c>
      <c r="G214" s="76">
        <v>4300</v>
      </c>
      <c r="H214" s="101">
        <v>45146</v>
      </c>
      <c r="I214" s="101">
        <v>45260</v>
      </c>
      <c r="J214" s="100">
        <v>4152</v>
      </c>
      <c r="K214" s="28"/>
      <c r="L214" s="30"/>
      <c r="M214" s="37"/>
    </row>
    <row r="215" spans="1:13" s="35" customFormat="1" ht="50.1" customHeight="1" x14ac:dyDescent="0.25">
      <c r="A215" s="33" t="s">
        <v>832</v>
      </c>
      <c r="B215" s="53" t="s">
        <v>14</v>
      </c>
      <c r="C215" s="17" t="s">
        <v>833</v>
      </c>
      <c r="D215" s="18" t="s">
        <v>15</v>
      </c>
      <c r="E215" s="18" t="s">
        <v>81</v>
      </c>
      <c r="F215" s="18" t="s">
        <v>81</v>
      </c>
      <c r="G215" s="99">
        <v>2000</v>
      </c>
      <c r="H215" s="109">
        <v>45146</v>
      </c>
      <c r="I215" s="109">
        <v>45232</v>
      </c>
      <c r="J215" s="110">
        <v>310</v>
      </c>
      <c r="K215" s="28"/>
      <c r="L215" s="30"/>
      <c r="M215" s="37"/>
    </row>
    <row r="216" spans="1:13" s="35" customFormat="1" ht="50.1" customHeight="1" x14ac:dyDescent="0.25">
      <c r="A216" s="33" t="s">
        <v>834</v>
      </c>
      <c r="B216" s="53" t="s">
        <v>14</v>
      </c>
      <c r="C216" s="17" t="s">
        <v>835</v>
      </c>
      <c r="D216" s="18" t="s">
        <v>15</v>
      </c>
      <c r="E216" s="52" t="s">
        <v>836</v>
      </c>
      <c r="F216" s="52" t="s">
        <v>836</v>
      </c>
      <c r="G216" s="76">
        <v>1500</v>
      </c>
      <c r="H216" s="101">
        <v>45146</v>
      </c>
      <c r="I216" s="109">
        <v>45289</v>
      </c>
      <c r="J216" s="110">
        <f>513+216</f>
        <v>729</v>
      </c>
      <c r="K216" s="28"/>
      <c r="L216" s="30"/>
      <c r="M216" s="37"/>
    </row>
    <row r="217" spans="1:13" s="35" customFormat="1" ht="50.1" customHeight="1" x14ac:dyDescent="0.25">
      <c r="A217" s="33" t="s">
        <v>839</v>
      </c>
      <c r="B217" s="53" t="s">
        <v>14</v>
      </c>
      <c r="C217" s="17" t="s">
        <v>838</v>
      </c>
      <c r="D217" s="18" t="s">
        <v>15</v>
      </c>
      <c r="E217" s="52" t="s">
        <v>48</v>
      </c>
      <c r="F217" s="52" t="s">
        <v>48</v>
      </c>
      <c r="G217" s="76">
        <v>1000</v>
      </c>
      <c r="H217" s="101">
        <v>45147</v>
      </c>
      <c r="I217" s="101">
        <v>45260</v>
      </c>
      <c r="J217" s="100">
        <v>1353</v>
      </c>
      <c r="K217" s="28"/>
      <c r="L217" s="30"/>
      <c r="M217" s="37"/>
    </row>
    <row r="218" spans="1:13" s="35" customFormat="1" ht="50.1" customHeight="1" x14ac:dyDescent="0.25">
      <c r="A218" s="33" t="s">
        <v>840</v>
      </c>
      <c r="B218" s="53" t="s">
        <v>14</v>
      </c>
      <c r="C218" s="17" t="s">
        <v>729</v>
      </c>
      <c r="D218" s="18" t="s">
        <v>15</v>
      </c>
      <c r="E218" s="18" t="s">
        <v>209</v>
      </c>
      <c r="F218" s="18" t="s">
        <v>209</v>
      </c>
      <c r="G218" s="99">
        <v>5000</v>
      </c>
      <c r="H218" s="109">
        <v>45149</v>
      </c>
      <c r="I218" s="109">
        <v>45199</v>
      </c>
      <c r="J218" s="110">
        <v>5000</v>
      </c>
      <c r="K218" s="28"/>
      <c r="L218" s="30"/>
      <c r="M218" s="37"/>
    </row>
    <row r="219" spans="1:13" s="35" customFormat="1" ht="50.1" customHeight="1" x14ac:dyDescent="0.25">
      <c r="A219" s="33" t="s">
        <v>841</v>
      </c>
      <c r="B219" s="53" t="s">
        <v>14</v>
      </c>
      <c r="C219" s="17" t="s">
        <v>845</v>
      </c>
      <c r="D219" s="18" t="s">
        <v>15</v>
      </c>
      <c r="E219" s="18" t="s">
        <v>945</v>
      </c>
      <c r="F219" s="18" t="s">
        <v>945</v>
      </c>
      <c r="G219" s="76">
        <v>2000</v>
      </c>
      <c r="H219" s="101">
        <v>45160</v>
      </c>
      <c r="I219" s="101">
        <v>45260</v>
      </c>
      <c r="J219" s="100">
        <v>3325</v>
      </c>
      <c r="K219" s="28"/>
      <c r="L219" s="30"/>
      <c r="M219" s="37"/>
    </row>
    <row r="220" spans="1:13" s="35" customFormat="1" ht="50.1" customHeight="1" x14ac:dyDescent="0.25">
      <c r="A220" s="33" t="s">
        <v>842</v>
      </c>
      <c r="B220" s="53" t="s">
        <v>14</v>
      </c>
      <c r="C220" s="17" t="s">
        <v>848</v>
      </c>
      <c r="D220" s="18" t="s">
        <v>15</v>
      </c>
      <c r="E220" s="18" t="s">
        <v>81</v>
      </c>
      <c r="F220" s="18" t="s">
        <v>81</v>
      </c>
      <c r="G220" s="99">
        <v>500</v>
      </c>
      <c r="H220" s="109">
        <v>45163</v>
      </c>
      <c r="I220" s="109">
        <v>45232</v>
      </c>
      <c r="J220" s="110">
        <v>499.3</v>
      </c>
      <c r="K220" s="28"/>
      <c r="L220" s="30"/>
      <c r="M220" s="37"/>
    </row>
    <row r="221" spans="1:13" s="35" customFormat="1" ht="50.1" customHeight="1" x14ac:dyDescent="0.25">
      <c r="A221" s="33" t="s">
        <v>843</v>
      </c>
      <c r="B221" s="53" t="s">
        <v>14</v>
      </c>
      <c r="C221" s="17" t="s">
        <v>849</v>
      </c>
      <c r="D221" s="18" t="s">
        <v>15</v>
      </c>
      <c r="E221" s="52" t="s">
        <v>847</v>
      </c>
      <c r="F221" s="52"/>
      <c r="G221" s="76">
        <v>27000</v>
      </c>
      <c r="H221" s="109">
        <v>45163</v>
      </c>
      <c r="I221" s="101">
        <v>45289</v>
      </c>
      <c r="J221" s="100">
        <f>5267.84+5267.84+1638.77+5267.84+5267.84</f>
        <v>22710.13</v>
      </c>
      <c r="K221" s="28"/>
      <c r="L221" s="30"/>
      <c r="M221" s="37"/>
    </row>
    <row r="222" spans="1:13" s="35" customFormat="1" ht="50.1" customHeight="1" x14ac:dyDescent="0.25">
      <c r="A222" s="33" t="s">
        <v>844</v>
      </c>
      <c r="B222" s="53" t="s">
        <v>14</v>
      </c>
      <c r="C222" s="17" t="s">
        <v>846</v>
      </c>
      <c r="D222" s="18" t="s">
        <v>15</v>
      </c>
      <c r="E222" s="52" t="s">
        <v>35</v>
      </c>
      <c r="F222" s="52" t="s">
        <v>35</v>
      </c>
      <c r="G222" s="99">
        <v>3000</v>
      </c>
      <c r="H222" s="109">
        <v>45163</v>
      </c>
      <c r="I222" s="109">
        <v>45232</v>
      </c>
      <c r="J222" s="110">
        <v>2040</v>
      </c>
      <c r="K222" s="28"/>
      <c r="L222" s="30"/>
      <c r="M222" s="37"/>
    </row>
    <row r="223" spans="1:13" s="35" customFormat="1" ht="50.1" customHeight="1" x14ac:dyDescent="0.25">
      <c r="A223" s="33" t="s">
        <v>850</v>
      </c>
      <c r="B223" s="53" t="s">
        <v>14</v>
      </c>
      <c r="C223" s="17" t="s">
        <v>824</v>
      </c>
      <c r="D223" s="18" t="s">
        <v>15</v>
      </c>
      <c r="E223" s="52" t="s">
        <v>825</v>
      </c>
      <c r="F223" s="52" t="s">
        <v>825</v>
      </c>
      <c r="G223" s="76">
        <v>15200</v>
      </c>
      <c r="H223" s="101">
        <v>45166</v>
      </c>
      <c r="I223" s="101">
        <v>45289</v>
      </c>
      <c r="J223" s="100">
        <f>2074.5+1834.16+2074.5+1840.49+2074.5+2074.5</f>
        <v>11972.65</v>
      </c>
      <c r="K223" s="28"/>
      <c r="L223" s="30"/>
      <c r="M223" s="37"/>
    </row>
    <row r="224" spans="1:13" s="35" customFormat="1" ht="50.1" customHeight="1" x14ac:dyDescent="0.25">
      <c r="A224" s="33" t="s">
        <v>851</v>
      </c>
      <c r="B224" s="53" t="s">
        <v>14</v>
      </c>
      <c r="C224" s="17" t="s">
        <v>508</v>
      </c>
      <c r="D224" s="18" t="s">
        <v>15</v>
      </c>
      <c r="E224" s="52" t="s">
        <v>193</v>
      </c>
      <c r="F224" s="52" t="s">
        <v>193</v>
      </c>
      <c r="G224" s="76">
        <v>2000</v>
      </c>
      <c r="H224" s="101">
        <v>45167</v>
      </c>
      <c r="I224" s="101">
        <v>45232</v>
      </c>
      <c r="J224" s="100">
        <v>2600</v>
      </c>
      <c r="K224" s="28"/>
      <c r="L224" s="30"/>
      <c r="M224" s="37"/>
    </row>
    <row r="225" spans="1:13" s="35" customFormat="1" ht="50.1" customHeight="1" x14ac:dyDescent="0.25">
      <c r="A225" s="33" t="s">
        <v>852</v>
      </c>
      <c r="B225" s="53" t="s">
        <v>14</v>
      </c>
      <c r="C225" s="17" t="s">
        <v>853</v>
      </c>
      <c r="D225" s="18" t="s">
        <v>15</v>
      </c>
      <c r="E225" s="52" t="s">
        <v>259</v>
      </c>
      <c r="F225" s="52" t="s">
        <v>259</v>
      </c>
      <c r="G225" s="76">
        <v>2000</v>
      </c>
      <c r="H225" s="101">
        <v>45168</v>
      </c>
      <c r="I225" s="101">
        <v>45260</v>
      </c>
      <c r="J225" s="100">
        <v>2081.2800000000002</v>
      </c>
      <c r="K225" s="28"/>
      <c r="L225" s="30"/>
      <c r="M225" s="37"/>
    </row>
    <row r="226" spans="1:13" s="35" customFormat="1" ht="50.1" customHeight="1" x14ac:dyDescent="0.25">
      <c r="A226" s="33" t="s">
        <v>854</v>
      </c>
      <c r="B226" s="53" t="s">
        <v>14</v>
      </c>
      <c r="C226" s="17" t="s">
        <v>855</v>
      </c>
      <c r="D226" s="18" t="s">
        <v>15</v>
      </c>
      <c r="E226" s="52" t="s">
        <v>237</v>
      </c>
      <c r="F226" s="52" t="s">
        <v>237</v>
      </c>
      <c r="G226" s="99">
        <v>500</v>
      </c>
      <c r="H226" s="109">
        <v>45168</v>
      </c>
      <c r="I226" s="109">
        <v>45260</v>
      </c>
      <c r="J226" s="110">
        <v>450</v>
      </c>
      <c r="K226" s="28"/>
      <c r="L226" s="30"/>
      <c r="M226" s="37"/>
    </row>
    <row r="227" spans="1:13" s="35" customFormat="1" ht="50.1" customHeight="1" x14ac:dyDescent="0.25">
      <c r="A227" s="33" t="s">
        <v>856</v>
      </c>
      <c r="B227" s="53" t="s">
        <v>14</v>
      </c>
      <c r="C227" s="17" t="s">
        <v>857</v>
      </c>
      <c r="D227" s="18" t="s">
        <v>15</v>
      </c>
      <c r="E227" s="52" t="s">
        <v>943</v>
      </c>
      <c r="F227" s="52" t="s">
        <v>943</v>
      </c>
      <c r="G227" s="76">
        <v>1000</v>
      </c>
      <c r="H227" s="101">
        <v>45169</v>
      </c>
      <c r="I227" s="101">
        <v>45260</v>
      </c>
      <c r="J227" s="100">
        <v>318</v>
      </c>
      <c r="K227" s="28"/>
      <c r="L227" s="30"/>
      <c r="M227" s="37"/>
    </row>
    <row r="228" spans="1:13" s="35" customFormat="1" ht="50.1" customHeight="1" x14ac:dyDescent="0.25">
      <c r="A228" s="33" t="s">
        <v>858</v>
      </c>
      <c r="B228" s="53" t="s">
        <v>14</v>
      </c>
      <c r="C228" s="17" t="s">
        <v>859</v>
      </c>
      <c r="D228" s="18" t="s">
        <v>15</v>
      </c>
      <c r="E228" s="18" t="s">
        <v>860</v>
      </c>
      <c r="F228" s="18" t="s">
        <v>860</v>
      </c>
      <c r="G228" s="99">
        <v>1600</v>
      </c>
      <c r="H228" s="109">
        <v>45170</v>
      </c>
      <c r="I228" s="109">
        <v>45232</v>
      </c>
      <c r="J228" s="110">
        <v>1522</v>
      </c>
      <c r="K228" s="28"/>
      <c r="L228" s="30"/>
      <c r="M228" s="37"/>
    </row>
    <row r="229" spans="1:13" s="35" customFormat="1" ht="50.1" customHeight="1" x14ac:dyDescent="0.25">
      <c r="A229" s="33" t="s">
        <v>861</v>
      </c>
      <c r="B229" s="53" t="s">
        <v>14</v>
      </c>
      <c r="C229" s="17" t="s">
        <v>862</v>
      </c>
      <c r="D229" s="18" t="s">
        <v>15</v>
      </c>
      <c r="E229" s="52" t="s">
        <v>863</v>
      </c>
      <c r="F229" s="52" t="s">
        <v>863</v>
      </c>
      <c r="G229" s="76">
        <v>3000</v>
      </c>
      <c r="H229" s="101">
        <v>45175</v>
      </c>
      <c r="I229" s="101">
        <v>45260</v>
      </c>
      <c r="J229" s="100">
        <v>110</v>
      </c>
      <c r="K229" s="28"/>
      <c r="L229" s="30"/>
      <c r="M229" s="37"/>
    </row>
    <row r="230" spans="1:13" s="35" customFormat="1" ht="50.1" customHeight="1" x14ac:dyDescent="0.25">
      <c r="A230" s="33" t="s">
        <v>864</v>
      </c>
      <c r="B230" s="53" t="s">
        <v>14</v>
      </c>
      <c r="C230" s="17" t="s">
        <v>865</v>
      </c>
      <c r="D230" s="18" t="s">
        <v>15</v>
      </c>
      <c r="E230" s="52" t="s">
        <v>36</v>
      </c>
      <c r="F230" s="52" t="s">
        <v>36</v>
      </c>
      <c r="G230" s="99">
        <v>6000</v>
      </c>
      <c r="H230" s="109">
        <v>45175</v>
      </c>
      <c r="I230" s="109">
        <v>45237</v>
      </c>
      <c r="J230" s="110">
        <v>4275.2</v>
      </c>
      <c r="K230" s="28"/>
      <c r="L230" s="30"/>
      <c r="M230" s="37"/>
    </row>
    <row r="231" spans="1:13" s="35" customFormat="1" ht="50.1" customHeight="1" x14ac:dyDescent="0.25">
      <c r="A231" s="33" t="s">
        <v>867</v>
      </c>
      <c r="B231" s="53" t="s">
        <v>14</v>
      </c>
      <c r="C231" s="17" t="s">
        <v>866</v>
      </c>
      <c r="D231" s="18" t="s">
        <v>15</v>
      </c>
      <c r="E231" s="18" t="s">
        <v>220</v>
      </c>
      <c r="F231" s="18" t="s">
        <v>220</v>
      </c>
      <c r="G231" s="76">
        <v>2500</v>
      </c>
      <c r="H231" s="101">
        <v>45176</v>
      </c>
      <c r="I231" s="101">
        <v>45232</v>
      </c>
      <c r="J231" s="100">
        <v>1496.32</v>
      </c>
      <c r="K231" s="28"/>
      <c r="L231" s="30"/>
      <c r="M231" s="37"/>
    </row>
    <row r="232" spans="1:13" s="35" customFormat="1" ht="50.1" customHeight="1" x14ac:dyDescent="0.25">
      <c r="A232" s="33" t="s">
        <v>868</v>
      </c>
      <c r="B232" s="53" t="s">
        <v>14</v>
      </c>
      <c r="C232" s="17" t="s">
        <v>869</v>
      </c>
      <c r="D232" s="18" t="s">
        <v>15</v>
      </c>
      <c r="E232" s="52" t="s">
        <v>381</v>
      </c>
      <c r="F232" s="52" t="s">
        <v>381</v>
      </c>
      <c r="G232" s="99">
        <v>250</v>
      </c>
      <c r="H232" s="109">
        <v>45180</v>
      </c>
      <c r="I232" s="109">
        <v>45232</v>
      </c>
      <c r="J232" s="110">
        <v>250</v>
      </c>
      <c r="K232" s="28"/>
      <c r="L232" s="30"/>
      <c r="M232" s="37"/>
    </row>
    <row r="233" spans="1:13" s="35" customFormat="1" ht="50.1" customHeight="1" x14ac:dyDescent="0.25">
      <c r="A233" s="33" t="s">
        <v>870</v>
      </c>
      <c r="B233" s="53" t="s">
        <v>14</v>
      </c>
      <c r="C233" s="17" t="s">
        <v>871</v>
      </c>
      <c r="D233" s="18" t="s">
        <v>15</v>
      </c>
      <c r="E233" s="52" t="s">
        <v>944</v>
      </c>
      <c r="F233" s="52" t="s">
        <v>944</v>
      </c>
      <c r="G233" s="76">
        <v>500</v>
      </c>
      <c r="H233" s="101">
        <v>45182</v>
      </c>
      <c r="I233" s="101">
        <v>45289</v>
      </c>
      <c r="J233" s="100">
        <v>221.8</v>
      </c>
      <c r="K233" s="28"/>
      <c r="L233" s="30"/>
      <c r="M233" s="37"/>
    </row>
    <row r="234" spans="1:13" s="35" customFormat="1" ht="50.1" customHeight="1" x14ac:dyDescent="0.25">
      <c r="A234" s="33" t="s">
        <v>872</v>
      </c>
      <c r="B234" s="53" t="s">
        <v>14</v>
      </c>
      <c r="C234" s="17" t="s">
        <v>503</v>
      </c>
      <c r="D234" s="18" t="s">
        <v>15</v>
      </c>
      <c r="E234" s="52" t="s">
        <v>611</v>
      </c>
      <c r="F234" s="52" t="s">
        <v>23</v>
      </c>
      <c r="G234" s="99">
        <v>30000</v>
      </c>
      <c r="H234" s="111">
        <v>45183</v>
      </c>
      <c r="I234" s="111">
        <v>45302</v>
      </c>
      <c r="J234" s="112">
        <v>28420</v>
      </c>
      <c r="K234" s="28"/>
      <c r="L234" s="30"/>
      <c r="M234" s="37"/>
    </row>
    <row r="235" spans="1:13" s="35" customFormat="1" ht="50.1" customHeight="1" x14ac:dyDescent="0.25">
      <c r="A235" s="33" t="s">
        <v>873</v>
      </c>
      <c r="B235" s="53" t="s">
        <v>14</v>
      </c>
      <c r="C235" s="17" t="s">
        <v>641</v>
      </c>
      <c r="D235" s="18" t="s">
        <v>15</v>
      </c>
      <c r="E235" s="52" t="s">
        <v>757</v>
      </c>
      <c r="F235" s="52" t="s">
        <v>757</v>
      </c>
      <c r="G235" s="76">
        <v>2300</v>
      </c>
      <c r="H235" s="101">
        <v>45190</v>
      </c>
      <c r="I235" s="101">
        <v>45289</v>
      </c>
      <c r="J235" s="100">
        <v>1152</v>
      </c>
      <c r="K235" s="28"/>
      <c r="L235" s="30"/>
      <c r="M235" s="37"/>
    </row>
    <row r="236" spans="1:13" s="35" customFormat="1" ht="50.1" customHeight="1" x14ac:dyDescent="0.25">
      <c r="A236" s="33" t="s">
        <v>874</v>
      </c>
      <c r="B236" s="53" t="s">
        <v>14</v>
      </c>
      <c r="C236" s="17" t="s">
        <v>875</v>
      </c>
      <c r="D236" s="18" t="s">
        <v>15</v>
      </c>
      <c r="E236" s="52" t="s">
        <v>93</v>
      </c>
      <c r="F236" s="52" t="s">
        <v>93</v>
      </c>
      <c r="G236" s="99">
        <v>3500</v>
      </c>
      <c r="H236" s="109">
        <v>45191</v>
      </c>
      <c r="I236" s="109">
        <v>45289</v>
      </c>
      <c r="J236" s="110">
        <f>752+4284.5</f>
        <v>5036.5</v>
      </c>
      <c r="K236" s="28"/>
      <c r="L236" s="30"/>
      <c r="M236" s="37"/>
    </row>
    <row r="237" spans="1:13" s="35" customFormat="1" ht="50.1" customHeight="1" x14ac:dyDescent="0.25">
      <c r="A237" s="33" t="s">
        <v>876</v>
      </c>
      <c r="B237" s="53" t="s">
        <v>14</v>
      </c>
      <c r="C237" s="17" t="s">
        <v>877</v>
      </c>
      <c r="D237" s="18" t="s">
        <v>15</v>
      </c>
      <c r="E237" s="18" t="s">
        <v>81</v>
      </c>
      <c r="F237" s="18" t="s">
        <v>81</v>
      </c>
      <c r="G237" s="76">
        <v>800</v>
      </c>
      <c r="H237" s="101">
        <v>45194</v>
      </c>
      <c r="I237" s="101">
        <v>45289</v>
      </c>
      <c r="J237" s="100">
        <f>260.49+204.92</f>
        <v>465.40999999999997</v>
      </c>
      <c r="K237" s="28"/>
      <c r="L237" s="30"/>
      <c r="M237" s="37"/>
    </row>
    <row r="238" spans="1:13" s="35" customFormat="1" ht="50.1" customHeight="1" x14ac:dyDescent="0.25">
      <c r="A238" s="33" t="s">
        <v>878</v>
      </c>
      <c r="B238" s="53" t="s">
        <v>14</v>
      </c>
      <c r="C238" s="17" t="s">
        <v>805</v>
      </c>
      <c r="D238" s="18" t="s">
        <v>15</v>
      </c>
      <c r="E238" s="18" t="s">
        <v>220</v>
      </c>
      <c r="F238" s="18" t="s">
        <v>220</v>
      </c>
      <c r="G238" s="76">
        <v>2000</v>
      </c>
      <c r="H238" s="101">
        <v>45196</v>
      </c>
      <c r="I238" s="101">
        <v>45232</v>
      </c>
      <c r="J238" s="100">
        <v>2030.72</v>
      </c>
      <c r="K238" s="28"/>
      <c r="L238" s="30"/>
      <c r="M238" s="37"/>
    </row>
    <row r="239" spans="1:13" s="35" customFormat="1" ht="50.1" customHeight="1" x14ac:dyDescent="0.25">
      <c r="A239" s="33" t="s">
        <v>879</v>
      </c>
      <c r="B239" s="53" t="s">
        <v>14</v>
      </c>
      <c r="C239" s="17" t="s">
        <v>880</v>
      </c>
      <c r="D239" s="18" t="s">
        <v>15</v>
      </c>
      <c r="E239" s="66" t="s">
        <v>205</v>
      </c>
      <c r="F239" s="66" t="s">
        <v>205</v>
      </c>
      <c r="G239" s="99">
        <v>2000</v>
      </c>
      <c r="H239" s="109">
        <v>45197</v>
      </c>
      <c r="I239" s="109">
        <v>45289</v>
      </c>
      <c r="J239" s="110">
        <f>85+235+145+95</f>
        <v>560</v>
      </c>
      <c r="K239" s="28"/>
      <c r="L239" s="30"/>
      <c r="M239" s="37"/>
    </row>
    <row r="240" spans="1:13" s="35" customFormat="1" ht="50.1" customHeight="1" x14ac:dyDescent="0.25">
      <c r="A240" s="33" t="s">
        <v>881</v>
      </c>
      <c r="B240" s="53" t="s">
        <v>14</v>
      </c>
      <c r="C240" s="17" t="s">
        <v>882</v>
      </c>
      <c r="D240" s="18" t="s">
        <v>15</v>
      </c>
      <c r="E240" s="18" t="s">
        <v>81</v>
      </c>
      <c r="F240" s="18" t="s">
        <v>81</v>
      </c>
      <c r="G240" s="76">
        <v>100</v>
      </c>
      <c r="H240" s="101">
        <v>45198</v>
      </c>
      <c r="I240" s="101">
        <v>45260</v>
      </c>
      <c r="J240" s="100">
        <v>67.41</v>
      </c>
      <c r="K240" s="28"/>
      <c r="L240" s="30"/>
      <c r="M240" s="37"/>
    </row>
    <row r="241" spans="1:13" s="35" customFormat="1" ht="50.1" customHeight="1" x14ac:dyDescent="0.25">
      <c r="A241" s="33" t="s">
        <v>883</v>
      </c>
      <c r="B241" s="53" t="s">
        <v>14</v>
      </c>
      <c r="C241" s="17" t="s">
        <v>884</v>
      </c>
      <c r="D241" s="18" t="s">
        <v>15</v>
      </c>
      <c r="E241" s="52" t="s">
        <v>35</v>
      </c>
      <c r="F241" s="52" t="s">
        <v>35</v>
      </c>
      <c r="G241" s="76">
        <v>100</v>
      </c>
      <c r="H241" s="101">
        <v>45201</v>
      </c>
      <c r="I241" s="101">
        <v>45260</v>
      </c>
      <c r="J241" s="100">
        <v>210</v>
      </c>
      <c r="K241" s="28"/>
      <c r="L241" s="30"/>
      <c r="M241" s="37"/>
    </row>
    <row r="242" spans="1:13" s="35" customFormat="1" ht="50.1" customHeight="1" x14ac:dyDescent="0.25">
      <c r="A242" s="33" t="s">
        <v>885</v>
      </c>
      <c r="B242" s="53" t="s">
        <v>14</v>
      </c>
      <c r="C242" s="17" t="s">
        <v>370</v>
      </c>
      <c r="D242" s="18" t="s">
        <v>15</v>
      </c>
      <c r="E242" s="52" t="s">
        <v>259</v>
      </c>
      <c r="F242" s="52" t="s">
        <v>259</v>
      </c>
      <c r="G242" s="99">
        <v>1200</v>
      </c>
      <c r="H242" s="109">
        <v>45202</v>
      </c>
      <c r="I242" s="109">
        <v>45289</v>
      </c>
      <c r="J242" s="110">
        <v>1506</v>
      </c>
      <c r="K242" s="28"/>
      <c r="L242" s="30"/>
      <c r="M242" s="37"/>
    </row>
    <row r="243" spans="1:13" s="35" customFormat="1" ht="50.1" customHeight="1" x14ac:dyDescent="0.25">
      <c r="A243" s="33" t="s">
        <v>889</v>
      </c>
      <c r="B243" s="53" t="s">
        <v>14</v>
      </c>
      <c r="C243" s="17" t="s">
        <v>886</v>
      </c>
      <c r="D243" s="18" t="s">
        <v>15</v>
      </c>
      <c r="E243" s="52" t="s">
        <v>893</v>
      </c>
      <c r="F243" s="52" t="s">
        <v>893</v>
      </c>
      <c r="G243" s="3">
        <v>500</v>
      </c>
      <c r="H243" s="5">
        <v>45202</v>
      </c>
      <c r="I243" s="5">
        <v>45289</v>
      </c>
      <c r="J243" s="4">
        <v>319.5</v>
      </c>
      <c r="K243" s="28"/>
      <c r="L243" s="30"/>
      <c r="M243" s="37"/>
    </row>
    <row r="244" spans="1:13" s="35" customFormat="1" ht="50.1" customHeight="1" x14ac:dyDescent="0.25">
      <c r="A244" s="33" t="s">
        <v>890</v>
      </c>
      <c r="B244" s="53" t="s">
        <v>14</v>
      </c>
      <c r="C244" s="17" t="s">
        <v>888</v>
      </c>
      <c r="D244" s="18" t="s">
        <v>15</v>
      </c>
      <c r="E244" s="18" t="s">
        <v>887</v>
      </c>
      <c r="F244" s="18" t="s">
        <v>887</v>
      </c>
      <c r="G244" s="3">
        <v>600</v>
      </c>
      <c r="H244" s="5">
        <v>45202</v>
      </c>
      <c r="I244" s="5">
        <v>45232</v>
      </c>
      <c r="J244" s="4">
        <v>600</v>
      </c>
      <c r="K244" s="28"/>
      <c r="L244" s="30"/>
      <c r="M244" s="37"/>
    </row>
    <row r="245" spans="1:13" s="35" customFormat="1" ht="50.1" customHeight="1" x14ac:dyDescent="0.25">
      <c r="A245" s="33" t="s">
        <v>891</v>
      </c>
      <c r="B245" s="53" t="s">
        <v>14</v>
      </c>
      <c r="C245" s="17" t="s">
        <v>892</v>
      </c>
      <c r="D245" s="18" t="s">
        <v>15</v>
      </c>
      <c r="E245" s="52" t="s">
        <v>311</v>
      </c>
      <c r="F245" s="52" t="s">
        <v>311</v>
      </c>
      <c r="G245" s="19">
        <v>100</v>
      </c>
      <c r="H245" s="21">
        <v>45202</v>
      </c>
      <c r="I245" s="21">
        <v>45232</v>
      </c>
      <c r="J245" s="20">
        <v>206</v>
      </c>
      <c r="K245" s="28"/>
      <c r="L245" s="30"/>
      <c r="M245" s="37"/>
    </row>
    <row r="246" spans="1:13" s="35" customFormat="1" ht="50.1" customHeight="1" x14ac:dyDescent="0.25">
      <c r="A246" s="33" t="s">
        <v>894</v>
      </c>
      <c r="B246" s="53" t="s">
        <v>14</v>
      </c>
      <c r="C246" s="17" t="s">
        <v>880</v>
      </c>
      <c r="D246" s="18" t="s">
        <v>15</v>
      </c>
      <c r="E246" s="52" t="s">
        <v>244</v>
      </c>
      <c r="F246" s="52" t="s">
        <v>244</v>
      </c>
      <c r="G246" s="76">
        <v>400</v>
      </c>
      <c r="H246" s="101">
        <v>45202</v>
      </c>
      <c r="I246" s="101">
        <v>45289</v>
      </c>
      <c r="J246" s="100">
        <v>285</v>
      </c>
      <c r="K246" s="28"/>
      <c r="L246" s="30"/>
      <c r="M246" s="37"/>
    </row>
    <row r="247" spans="1:13" s="35" customFormat="1" ht="50.1" customHeight="1" x14ac:dyDescent="0.25">
      <c r="A247" s="33" t="s">
        <v>895</v>
      </c>
      <c r="B247" s="53" t="s">
        <v>14</v>
      </c>
      <c r="C247" s="17" t="s">
        <v>892</v>
      </c>
      <c r="D247" s="18" t="s">
        <v>15</v>
      </c>
      <c r="E247" s="52" t="s">
        <v>311</v>
      </c>
      <c r="F247" s="52" t="s">
        <v>311</v>
      </c>
      <c r="G247" s="99">
        <v>300</v>
      </c>
      <c r="H247" s="109">
        <v>45204</v>
      </c>
      <c r="I247" s="109">
        <v>45289</v>
      </c>
      <c r="J247" s="110">
        <v>206</v>
      </c>
      <c r="K247" s="28"/>
      <c r="L247" s="30"/>
      <c r="M247" s="37"/>
    </row>
    <row r="248" spans="1:13" s="35" customFormat="1" ht="50.1" customHeight="1" x14ac:dyDescent="0.25">
      <c r="A248" s="33" t="s">
        <v>898</v>
      </c>
      <c r="B248" s="53" t="s">
        <v>14</v>
      </c>
      <c r="C248" s="17" t="s">
        <v>896</v>
      </c>
      <c r="D248" s="18" t="s">
        <v>15</v>
      </c>
      <c r="E248" s="52" t="s">
        <v>897</v>
      </c>
      <c r="F248" s="52" t="s">
        <v>897</v>
      </c>
      <c r="G248" s="99">
        <v>200</v>
      </c>
      <c r="H248" s="101">
        <v>45205</v>
      </c>
      <c r="I248" s="109">
        <v>45260</v>
      </c>
      <c r="J248" s="110">
        <v>230</v>
      </c>
      <c r="K248" s="28"/>
      <c r="L248" s="30"/>
      <c r="M248" s="37"/>
    </row>
    <row r="249" spans="1:13" s="35" customFormat="1" ht="50.1" customHeight="1" x14ac:dyDescent="0.25">
      <c r="A249" s="33" t="s">
        <v>900</v>
      </c>
      <c r="B249" s="53" t="s">
        <v>14</v>
      </c>
      <c r="C249" s="17" t="s">
        <v>899</v>
      </c>
      <c r="D249" s="18" t="s">
        <v>15</v>
      </c>
      <c r="E249" s="52" t="s">
        <v>209</v>
      </c>
      <c r="F249" s="52" t="s">
        <v>209</v>
      </c>
      <c r="G249" s="76">
        <v>7000</v>
      </c>
      <c r="H249" s="101">
        <v>45208</v>
      </c>
      <c r="I249" s="101">
        <v>45289</v>
      </c>
      <c r="J249" s="100">
        <v>6000</v>
      </c>
      <c r="K249" s="28"/>
      <c r="L249" s="30"/>
      <c r="M249" s="37"/>
    </row>
    <row r="250" spans="1:13" s="35" customFormat="1" ht="50.1" customHeight="1" x14ac:dyDescent="0.25">
      <c r="A250" s="33" t="s">
        <v>902</v>
      </c>
      <c r="B250" s="53" t="s">
        <v>14</v>
      </c>
      <c r="C250" s="17" t="s">
        <v>805</v>
      </c>
      <c r="D250" s="18" t="s">
        <v>15</v>
      </c>
      <c r="E250" s="18" t="s">
        <v>220</v>
      </c>
      <c r="F250" s="18" t="s">
        <v>220</v>
      </c>
      <c r="G250" s="76">
        <v>2000</v>
      </c>
      <c r="H250" s="101">
        <v>45209</v>
      </c>
      <c r="I250" s="101">
        <v>45289</v>
      </c>
      <c r="J250" s="100">
        <v>3954.56</v>
      </c>
      <c r="K250" s="28"/>
      <c r="L250" s="30"/>
      <c r="M250" s="37"/>
    </row>
    <row r="251" spans="1:13" s="35" customFormat="1" ht="50.1" customHeight="1" x14ac:dyDescent="0.25">
      <c r="A251" s="33" t="s">
        <v>903</v>
      </c>
      <c r="B251" s="53" t="s">
        <v>14</v>
      </c>
      <c r="C251" s="17" t="s">
        <v>904</v>
      </c>
      <c r="D251" s="18" t="s">
        <v>15</v>
      </c>
      <c r="E251" s="66" t="s">
        <v>949</v>
      </c>
      <c r="F251" s="66" t="s">
        <v>949</v>
      </c>
      <c r="G251" s="99">
        <v>170</v>
      </c>
      <c r="H251" s="109">
        <v>45209</v>
      </c>
      <c r="I251" s="109">
        <v>45260</v>
      </c>
      <c r="J251" s="110">
        <v>153.35</v>
      </c>
      <c r="K251" s="28"/>
      <c r="L251" s="30"/>
      <c r="M251" s="37"/>
    </row>
    <row r="252" spans="1:13" s="35" customFormat="1" ht="50.1" customHeight="1" x14ac:dyDescent="0.25">
      <c r="A252" s="33" t="s">
        <v>905</v>
      </c>
      <c r="B252" s="53" t="s">
        <v>14</v>
      </c>
      <c r="C252" s="17" t="s">
        <v>906</v>
      </c>
      <c r="D252" s="18" t="s">
        <v>15</v>
      </c>
      <c r="E252" s="18" t="s">
        <v>64</v>
      </c>
      <c r="F252" s="18" t="s">
        <v>64</v>
      </c>
      <c r="G252" s="76">
        <v>100</v>
      </c>
      <c r="H252" s="101">
        <v>45210</v>
      </c>
      <c r="I252" s="101">
        <v>45289</v>
      </c>
      <c r="J252" s="100">
        <v>36</v>
      </c>
      <c r="K252" s="28"/>
      <c r="L252" s="30"/>
      <c r="M252" s="37"/>
    </row>
    <row r="253" spans="1:13" s="35" customFormat="1" ht="50.1" customHeight="1" x14ac:dyDescent="0.25">
      <c r="A253" s="33" t="s">
        <v>907</v>
      </c>
      <c r="B253" s="53" t="s">
        <v>14</v>
      </c>
      <c r="C253" s="17" t="s">
        <v>908</v>
      </c>
      <c r="D253" s="18" t="s">
        <v>15</v>
      </c>
      <c r="E253" s="52" t="s">
        <v>909</v>
      </c>
      <c r="F253" s="52" t="s">
        <v>909</v>
      </c>
      <c r="G253" s="99">
        <v>412.38</v>
      </c>
      <c r="H253" s="109">
        <v>45224</v>
      </c>
      <c r="I253" s="109">
        <v>45246</v>
      </c>
      <c r="J253" s="110">
        <v>412.38</v>
      </c>
      <c r="K253" s="28"/>
      <c r="L253" s="30"/>
      <c r="M253" s="37"/>
    </row>
    <row r="254" spans="1:13" s="35" customFormat="1" ht="50.1" customHeight="1" x14ac:dyDescent="0.25">
      <c r="A254" s="33" t="s">
        <v>910</v>
      </c>
      <c r="B254" s="53" t="s">
        <v>14</v>
      </c>
      <c r="C254" s="17" t="s">
        <v>911</v>
      </c>
      <c r="D254" s="18" t="s">
        <v>15</v>
      </c>
      <c r="E254" s="52" t="s">
        <v>30</v>
      </c>
      <c r="F254" s="52" t="s">
        <v>30</v>
      </c>
      <c r="G254" s="3">
        <v>2500</v>
      </c>
      <c r="H254" s="5">
        <v>45225</v>
      </c>
      <c r="I254" s="5">
        <v>45646</v>
      </c>
      <c r="J254" s="4">
        <v>1429</v>
      </c>
      <c r="K254" s="28"/>
      <c r="L254" s="30"/>
      <c r="M254" s="37"/>
    </row>
    <row r="255" spans="1:13" s="35" customFormat="1" ht="50.1" customHeight="1" x14ac:dyDescent="0.25">
      <c r="A255" s="33" t="s">
        <v>912</v>
      </c>
      <c r="B255" s="53" t="s">
        <v>14</v>
      </c>
      <c r="C255" s="17" t="s">
        <v>913</v>
      </c>
      <c r="D255" s="18" t="s">
        <v>15</v>
      </c>
      <c r="E255" s="52" t="s">
        <v>36</v>
      </c>
      <c r="F255" s="52" t="s">
        <v>36</v>
      </c>
      <c r="G255" s="99">
        <v>25000</v>
      </c>
      <c r="H255" s="109">
        <v>45225</v>
      </c>
      <c r="I255" s="109">
        <v>45288</v>
      </c>
      <c r="J255" s="110">
        <f>7092.1+8016.45+215+5231.3</f>
        <v>20554.849999999999</v>
      </c>
      <c r="K255" s="28"/>
      <c r="L255" s="30"/>
      <c r="M255" s="37"/>
    </row>
    <row r="256" spans="1:13" s="35" customFormat="1" ht="50.1" customHeight="1" x14ac:dyDescent="0.25">
      <c r="A256" s="33" t="s">
        <v>915</v>
      </c>
      <c r="B256" s="53" t="s">
        <v>14</v>
      </c>
      <c r="C256" s="17" t="s">
        <v>914</v>
      </c>
      <c r="D256" s="18" t="s">
        <v>15</v>
      </c>
      <c r="E256" s="18" t="s">
        <v>81</v>
      </c>
      <c r="F256" s="18" t="s">
        <v>81</v>
      </c>
      <c r="G256" s="99">
        <v>390</v>
      </c>
      <c r="H256" s="109">
        <v>45226</v>
      </c>
      <c r="I256" s="109">
        <v>45289</v>
      </c>
      <c r="J256" s="110">
        <v>319.67</v>
      </c>
      <c r="K256" s="28"/>
      <c r="L256" s="30"/>
      <c r="M256" s="37"/>
    </row>
    <row r="257" spans="1:13" s="35" customFormat="1" ht="50.1" customHeight="1" x14ac:dyDescent="0.25">
      <c r="A257" s="33" t="s">
        <v>916</v>
      </c>
      <c r="B257" s="53" t="s">
        <v>14</v>
      </c>
      <c r="C257" s="17" t="s">
        <v>519</v>
      </c>
      <c r="D257" s="18" t="s">
        <v>15</v>
      </c>
      <c r="E257" s="52" t="s">
        <v>240</v>
      </c>
      <c r="F257" s="52" t="s">
        <v>240</v>
      </c>
      <c r="G257" s="99">
        <v>60</v>
      </c>
      <c r="H257" s="109">
        <v>45226</v>
      </c>
      <c r="I257" s="109">
        <v>45246</v>
      </c>
      <c r="J257" s="110">
        <v>60</v>
      </c>
      <c r="K257" s="28"/>
      <c r="L257" s="30"/>
      <c r="M257" s="37"/>
    </row>
    <row r="258" spans="1:13" s="35" customFormat="1" ht="50.1" customHeight="1" x14ac:dyDescent="0.25">
      <c r="A258" s="33" t="s">
        <v>917</v>
      </c>
      <c r="B258" s="53" t="s">
        <v>14</v>
      </c>
      <c r="C258" s="17" t="s">
        <v>918</v>
      </c>
      <c r="D258" s="18" t="s">
        <v>15</v>
      </c>
      <c r="E258" s="18" t="s">
        <v>919</v>
      </c>
      <c r="F258" s="18" t="s">
        <v>241</v>
      </c>
      <c r="G258" s="19">
        <v>1000</v>
      </c>
      <c r="H258" s="21">
        <v>45226</v>
      </c>
      <c r="I258" s="21">
        <v>45291</v>
      </c>
      <c r="J258" s="20">
        <v>1404</v>
      </c>
      <c r="K258" s="28"/>
      <c r="L258" s="30"/>
      <c r="M258" s="37"/>
    </row>
    <row r="259" spans="1:13" s="35" customFormat="1" ht="50.1" customHeight="1" x14ac:dyDescent="0.25">
      <c r="A259" s="33" t="s">
        <v>921</v>
      </c>
      <c r="B259" s="53" t="s">
        <v>14</v>
      </c>
      <c r="C259" s="17" t="s">
        <v>922</v>
      </c>
      <c r="D259" s="18" t="s">
        <v>15</v>
      </c>
      <c r="E259" s="97" t="s">
        <v>950</v>
      </c>
      <c r="F259" s="97" t="s">
        <v>950</v>
      </c>
      <c r="G259" s="99">
        <v>300</v>
      </c>
      <c r="H259" s="109">
        <v>45232</v>
      </c>
      <c r="I259" s="109">
        <v>45260</v>
      </c>
      <c r="J259" s="110">
        <v>219</v>
      </c>
      <c r="K259" s="28"/>
      <c r="L259" s="30"/>
      <c r="M259" s="37"/>
    </row>
    <row r="260" spans="1:13" s="35" customFormat="1" ht="50.1" customHeight="1" x14ac:dyDescent="0.25">
      <c r="A260" s="33" t="s">
        <v>923</v>
      </c>
      <c r="B260" s="53" t="s">
        <v>14</v>
      </c>
      <c r="C260" s="17" t="s">
        <v>470</v>
      </c>
      <c r="D260" s="18" t="s">
        <v>15</v>
      </c>
      <c r="E260" s="52" t="s">
        <v>30</v>
      </c>
      <c r="F260" s="52" t="s">
        <v>30</v>
      </c>
      <c r="G260" s="19">
        <v>1200</v>
      </c>
      <c r="H260" s="21">
        <v>45233</v>
      </c>
      <c r="I260" s="21">
        <v>45280</v>
      </c>
      <c r="J260" s="20">
        <v>1129</v>
      </c>
      <c r="K260" s="28"/>
      <c r="L260" s="30"/>
      <c r="M260" s="37"/>
    </row>
    <row r="261" spans="1:13" s="35" customFormat="1" ht="50.1" customHeight="1" x14ac:dyDescent="0.25">
      <c r="A261" s="33" t="s">
        <v>924</v>
      </c>
      <c r="B261" s="53" t="s">
        <v>14</v>
      </c>
      <c r="C261" s="17" t="s">
        <v>920</v>
      </c>
      <c r="D261" s="18" t="s">
        <v>15</v>
      </c>
      <c r="E261" s="52" t="s">
        <v>240</v>
      </c>
      <c r="F261" s="52" t="s">
        <v>240</v>
      </c>
      <c r="G261" s="99">
        <v>230</v>
      </c>
      <c r="H261" s="109">
        <v>45233</v>
      </c>
      <c r="I261" s="109">
        <v>45289</v>
      </c>
      <c r="J261" s="110">
        <v>227</v>
      </c>
      <c r="K261" s="28"/>
      <c r="L261" s="30"/>
      <c r="M261" s="37"/>
    </row>
    <row r="262" spans="1:13" s="35" customFormat="1" ht="50.1" customHeight="1" x14ac:dyDescent="0.25">
      <c r="A262" s="33" t="s">
        <v>926</v>
      </c>
      <c r="B262" s="53" t="s">
        <v>14</v>
      </c>
      <c r="C262" s="17" t="s">
        <v>925</v>
      </c>
      <c r="D262" s="18" t="s">
        <v>15</v>
      </c>
      <c r="E262" s="18" t="s">
        <v>901</v>
      </c>
      <c r="F262" s="18" t="s">
        <v>901</v>
      </c>
      <c r="G262" s="99">
        <v>1000</v>
      </c>
      <c r="H262" s="109">
        <v>45233</v>
      </c>
      <c r="I262" s="109">
        <v>45289</v>
      </c>
      <c r="J262" s="110">
        <v>1056</v>
      </c>
      <c r="K262" s="28"/>
      <c r="L262" s="30"/>
      <c r="M262" s="37"/>
    </row>
    <row r="263" spans="1:13" s="35" customFormat="1" ht="50.1" customHeight="1" x14ac:dyDescent="0.25">
      <c r="A263" s="33" t="s">
        <v>927</v>
      </c>
      <c r="B263" s="53" t="s">
        <v>14</v>
      </c>
      <c r="C263" s="17" t="s">
        <v>784</v>
      </c>
      <c r="D263" s="18" t="s">
        <v>15</v>
      </c>
      <c r="E263" s="52" t="s">
        <v>955</v>
      </c>
      <c r="F263" s="52" t="s">
        <v>955</v>
      </c>
      <c r="G263" s="76">
        <v>3000</v>
      </c>
      <c r="H263" s="101">
        <v>45244</v>
      </c>
      <c r="I263" s="101">
        <v>45265</v>
      </c>
      <c r="J263" s="100">
        <v>3000</v>
      </c>
      <c r="K263" s="28"/>
      <c r="L263" s="30"/>
      <c r="M263" s="37"/>
    </row>
    <row r="264" spans="1:13" s="35" customFormat="1" ht="50.1" customHeight="1" x14ac:dyDescent="0.25">
      <c r="A264" s="33" t="s">
        <v>928</v>
      </c>
      <c r="B264" s="53" t="s">
        <v>14</v>
      </c>
      <c r="C264" s="17" t="s">
        <v>729</v>
      </c>
      <c r="D264" s="18" t="s">
        <v>15</v>
      </c>
      <c r="E264" s="18" t="s">
        <v>209</v>
      </c>
      <c r="F264" s="18" t="s">
        <v>209</v>
      </c>
      <c r="G264" s="99">
        <v>5000</v>
      </c>
      <c r="H264" s="109">
        <v>45245</v>
      </c>
      <c r="I264" s="109">
        <v>45289</v>
      </c>
      <c r="J264" s="110">
        <v>5000</v>
      </c>
      <c r="K264" s="28"/>
      <c r="L264" s="30"/>
      <c r="M264" s="37"/>
    </row>
    <row r="265" spans="1:13" s="35" customFormat="1" ht="50.1" customHeight="1" x14ac:dyDescent="0.25">
      <c r="A265" s="33" t="s">
        <v>929</v>
      </c>
      <c r="B265" s="6" t="s">
        <v>14</v>
      </c>
      <c r="C265" s="1" t="s">
        <v>930</v>
      </c>
      <c r="D265" s="2" t="s">
        <v>15</v>
      </c>
      <c r="E265" s="22" t="s">
        <v>931</v>
      </c>
      <c r="F265" s="22" t="s">
        <v>931</v>
      </c>
      <c r="G265" s="100">
        <v>1000</v>
      </c>
      <c r="H265" s="101">
        <v>45247</v>
      </c>
      <c r="I265" s="101">
        <v>45289</v>
      </c>
      <c r="J265" s="100">
        <v>1182</v>
      </c>
      <c r="K265" s="28"/>
      <c r="L265" s="30"/>
      <c r="M265" s="37"/>
    </row>
    <row r="266" spans="1:13" s="35" customFormat="1" ht="50.1" customHeight="1" x14ac:dyDescent="0.25">
      <c r="A266" s="33" t="s">
        <v>932</v>
      </c>
      <c r="B266" s="6" t="s">
        <v>14</v>
      </c>
      <c r="C266" s="1" t="s">
        <v>933</v>
      </c>
      <c r="D266" s="2" t="s">
        <v>15</v>
      </c>
      <c r="E266" s="22" t="s">
        <v>201</v>
      </c>
      <c r="F266" s="22" t="s">
        <v>201</v>
      </c>
      <c r="G266" s="100">
        <v>1000</v>
      </c>
      <c r="H266" s="101">
        <v>45250</v>
      </c>
      <c r="I266" s="101">
        <v>45265</v>
      </c>
      <c r="J266" s="100">
        <v>4230</v>
      </c>
      <c r="K266" s="28"/>
      <c r="L266" s="30"/>
      <c r="M266" s="37"/>
    </row>
    <row r="267" spans="1:13" s="35" customFormat="1" ht="50.1" customHeight="1" x14ac:dyDescent="0.25">
      <c r="A267" s="33" t="s">
        <v>934</v>
      </c>
      <c r="B267" s="6" t="s">
        <v>14</v>
      </c>
      <c r="C267" s="6" t="s">
        <v>935</v>
      </c>
      <c r="D267" s="2" t="s">
        <v>15</v>
      </c>
      <c r="E267" s="22" t="s">
        <v>30</v>
      </c>
      <c r="F267" s="22" t="s">
        <v>30</v>
      </c>
      <c r="G267" s="4">
        <v>2400</v>
      </c>
      <c r="H267" s="5">
        <v>45254</v>
      </c>
      <c r="I267" s="5">
        <v>45291</v>
      </c>
      <c r="J267" s="4">
        <v>2378.92</v>
      </c>
      <c r="K267" s="28"/>
      <c r="L267" s="30"/>
      <c r="M267" s="37"/>
    </row>
    <row r="268" spans="1:13" s="35" customFormat="1" ht="50.1" customHeight="1" x14ac:dyDescent="0.25">
      <c r="A268" s="33" t="s">
        <v>936</v>
      </c>
      <c r="B268" s="6" t="s">
        <v>14</v>
      </c>
      <c r="C268" s="6" t="s">
        <v>937</v>
      </c>
      <c r="D268" s="2" t="s">
        <v>15</v>
      </c>
      <c r="E268" s="67" t="s">
        <v>952</v>
      </c>
      <c r="F268" s="67" t="s">
        <v>952</v>
      </c>
      <c r="G268" s="100">
        <v>1300</v>
      </c>
      <c r="H268" s="101">
        <v>45258</v>
      </c>
      <c r="I268" s="101">
        <v>45278</v>
      </c>
      <c r="J268" s="100">
        <v>1280</v>
      </c>
      <c r="K268" s="28"/>
      <c r="L268" s="30"/>
      <c r="M268" s="37"/>
    </row>
    <row r="269" spans="1:13" s="35" customFormat="1" ht="50.1" customHeight="1" x14ac:dyDescent="0.25">
      <c r="A269" s="33" t="s">
        <v>939</v>
      </c>
      <c r="B269" s="6" t="s">
        <v>14</v>
      </c>
      <c r="C269" s="6" t="s">
        <v>940</v>
      </c>
      <c r="D269" s="2" t="s">
        <v>15</v>
      </c>
      <c r="E269" s="67" t="s">
        <v>951</v>
      </c>
      <c r="F269" s="67" t="s">
        <v>951</v>
      </c>
      <c r="G269" s="36">
        <v>600</v>
      </c>
      <c r="H269" s="5">
        <v>45264</v>
      </c>
      <c r="I269" s="5">
        <v>45279</v>
      </c>
      <c r="J269" s="4">
        <v>600</v>
      </c>
      <c r="K269" s="28"/>
      <c r="L269" s="30"/>
      <c r="M269" s="37"/>
    </row>
  </sheetData>
  <mergeCells count="1">
    <mergeCell ref="C1:J1"/>
  </mergeCells>
  <pageMargins left="0.31496062992125984" right="0.31496062992125984" top="0.74803149606299213" bottom="0.74803149606299213" header="0.31496062992125984" footer="0.31496062992125984"/>
  <pageSetup paperSize="8" scale="5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949"/>
  <sheetViews>
    <sheetView zoomScale="90" zoomScaleNormal="90" workbookViewId="0">
      <selection activeCell="A86" sqref="A86"/>
    </sheetView>
  </sheetViews>
  <sheetFormatPr defaultColWidth="33.5703125" defaultRowHeight="15" x14ac:dyDescent="0.25"/>
  <cols>
    <col min="1" max="1" width="26.7109375" style="42" customWidth="1"/>
    <col min="2" max="2" width="24.5703125" style="43" customWidth="1"/>
    <col min="3" max="3" width="41.7109375" style="43" customWidth="1"/>
    <col min="4" max="4" width="26.85546875" style="43" customWidth="1"/>
    <col min="5" max="6" width="45.7109375" style="43" customWidth="1"/>
    <col min="7" max="7" width="16.140625" style="62" customWidth="1"/>
    <col min="8" max="9" width="14" style="62" customWidth="1"/>
    <col min="10" max="10" width="16.42578125" style="62" customWidth="1"/>
    <col min="11" max="11" width="14.28515625" style="38" customWidth="1"/>
    <col min="12" max="12" width="33.5703125" style="28"/>
    <col min="13" max="14" width="33.5703125" style="35"/>
    <col min="15" max="16384" width="33.5703125" style="28"/>
  </cols>
  <sheetData>
    <row r="1" spans="1:14" ht="91.15" customHeight="1" x14ac:dyDescent="0.25">
      <c r="C1" s="114" t="s">
        <v>354</v>
      </c>
      <c r="D1" s="114"/>
      <c r="E1" s="114"/>
      <c r="F1" s="114"/>
      <c r="G1" s="114"/>
      <c r="H1" s="114"/>
      <c r="I1" s="114"/>
      <c r="J1" s="114"/>
    </row>
    <row r="2" spans="1:14" s="42" customFormat="1" ht="60" customHeight="1" x14ac:dyDescent="0.25">
      <c r="A2" s="44"/>
      <c r="B2" s="45" t="s">
        <v>5</v>
      </c>
      <c r="C2" s="45" t="s">
        <v>3</v>
      </c>
      <c r="D2" s="46" t="s">
        <v>2</v>
      </c>
      <c r="E2" s="45" t="s">
        <v>0</v>
      </c>
      <c r="F2" s="45" t="s">
        <v>1</v>
      </c>
      <c r="G2" s="47" t="s">
        <v>6</v>
      </c>
      <c r="H2" s="45" t="s">
        <v>7</v>
      </c>
      <c r="I2" s="45" t="s">
        <v>8</v>
      </c>
      <c r="J2" s="47" t="s">
        <v>4</v>
      </c>
      <c r="K2" s="26"/>
      <c r="L2" s="26"/>
      <c r="M2" s="34"/>
      <c r="N2" s="34"/>
    </row>
    <row r="3" spans="1:14" s="42" customFormat="1" ht="60" customHeight="1" x14ac:dyDescent="0.25">
      <c r="A3" s="33"/>
      <c r="B3" s="48" t="s">
        <v>14</v>
      </c>
      <c r="C3" s="49" t="s">
        <v>283</v>
      </c>
      <c r="D3" s="50" t="s">
        <v>15</v>
      </c>
      <c r="E3" s="49" t="s">
        <v>289</v>
      </c>
      <c r="F3" s="49" t="s">
        <v>289</v>
      </c>
      <c r="G3" s="51">
        <v>0</v>
      </c>
      <c r="H3" s="48" t="s">
        <v>374</v>
      </c>
      <c r="I3" s="48" t="s">
        <v>355</v>
      </c>
      <c r="J3" s="51"/>
      <c r="K3" s="26"/>
      <c r="L3" s="26"/>
      <c r="M3" s="34"/>
      <c r="N3" s="34"/>
    </row>
    <row r="4" spans="1:14" ht="50.1" customHeight="1" x14ac:dyDescent="0.25">
      <c r="A4" s="33" t="s">
        <v>358</v>
      </c>
      <c r="B4" s="17" t="s">
        <v>14</v>
      </c>
      <c r="C4" s="1" t="s">
        <v>284</v>
      </c>
      <c r="D4" s="18" t="s">
        <v>15</v>
      </c>
      <c r="E4" s="68" t="s">
        <v>26</v>
      </c>
      <c r="F4" s="66" t="s">
        <v>26</v>
      </c>
      <c r="G4" s="51">
        <v>0</v>
      </c>
      <c r="H4" s="48" t="s">
        <v>374</v>
      </c>
      <c r="I4" s="48" t="s">
        <v>355</v>
      </c>
      <c r="J4" s="20"/>
      <c r="K4" s="28"/>
      <c r="L4" s="31"/>
      <c r="M4" s="38"/>
    </row>
    <row r="5" spans="1:14" ht="50.1" customHeight="1" x14ac:dyDescent="0.25">
      <c r="A5" s="33" t="s">
        <v>359</v>
      </c>
      <c r="B5" s="17" t="s">
        <v>14</v>
      </c>
      <c r="C5" s="1" t="s">
        <v>285</v>
      </c>
      <c r="D5" s="18" t="s">
        <v>15</v>
      </c>
      <c r="E5" s="69" t="s">
        <v>16</v>
      </c>
      <c r="F5" s="1" t="s">
        <v>16</v>
      </c>
      <c r="G5" s="90">
        <v>1135.05</v>
      </c>
      <c r="H5" s="91" t="s">
        <v>374</v>
      </c>
      <c r="I5" s="91" t="s">
        <v>511</v>
      </c>
      <c r="J5" s="92">
        <v>1135.05</v>
      </c>
      <c r="K5" s="28"/>
      <c r="L5" s="30"/>
      <c r="M5" s="37"/>
    </row>
    <row r="6" spans="1:14" ht="50.1" customHeight="1" x14ac:dyDescent="0.25">
      <c r="A6" s="33" t="s">
        <v>361</v>
      </c>
      <c r="B6" s="53" t="s">
        <v>14</v>
      </c>
      <c r="C6" s="6" t="s">
        <v>360</v>
      </c>
      <c r="D6" s="2" t="s">
        <v>15</v>
      </c>
      <c r="E6" s="69" t="s">
        <v>19</v>
      </c>
      <c r="F6" s="1" t="s">
        <v>19</v>
      </c>
      <c r="G6" s="51">
        <v>0</v>
      </c>
      <c r="H6" s="48" t="s">
        <v>374</v>
      </c>
      <c r="I6" s="48" t="s">
        <v>355</v>
      </c>
      <c r="J6" s="4"/>
      <c r="K6" s="28"/>
      <c r="L6" s="30"/>
      <c r="M6" s="37"/>
    </row>
    <row r="7" spans="1:14" ht="50.1" customHeight="1" x14ac:dyDescent="0.25">
      <c r="A7" s="33" t="s">
        <v>362</v>
      </c>
      <c r="B7" s="53" t="s">
        <v>14</v>
      </c>
      <c r="C7" s="1" t="s">
        <v>284</v>
      </c>
      <c r="D7" s="2" t="s">
        <v>15</v>
      </c>
      <c r="E7" s="70" t="s">
        <v>29</v>
      </c>
      <c r="F7" s="3" t="s">
        <v>29</v>
      </c>
      <c r="G7" s="51">
        <v>0</v>
      </c>
      <c r="H7" s="48" t="s">
        <v>374</v>
      </c>
      <c r="I7" s="48" t="s">
        <v>355</v>
      </c>
      <c r="J7" s="4"/>
      <c r="K7" s="28"/>
      <c r="L7" s="30"/>
      <c r="M7" s="37"/>
    </row>
    <row r="8" spans="1:14" ht="50.1" customHeight="1" x14ac:dyDescent="0.25">
      <c r="A8" s="33" t="s">
        <v>363</v>
      </c>
      <c r="B8" s="53" t="s">
        <v>14</v>
      </c>
      <c r="C8" s="1" t="s">
        <v>284</v>
      </c>
      <c r="D8" s="2" t="s">
        <v>15</v>
      </c>
      <c r="E8" s="71" t="s">
        <v>27</v>
      </c>
      <c r="F8" s="19" t="s">
        <v>27</v>
      </c>
      <c r="G8" s="51">
        <v>0</v>
      </c>
      <c r="H8" s="48" t="s">
        <v>374</v>
      </c>
      <c r="I8" s="48" t="s">
        <v>355</v>
      </c>
      <c r="J8" s="4"/>
      <c r="K8" s="28"/>
      <c r="L8" s="30"/>
      <c r="M8" s="37"/>
    </row>
    <row r="9" spans="1:14" ht="50.1" customHeight="1" x14ac:dyDescent="0.25">
      <c r="A9" s="33" t="s">
        <v>364</v>
      </c>
      <c r="B9" s="53" t="s">
        <v>14</v>
      </c>
      <c r="C9" s="1" t="s">
        <v>286</v>
      </c>
      <c r="D9" s="2" t="s">
        <v>15</v>
      </c>
      <c r="E9" s="70" t="s">
        <v>127</v>
      </c>
      <c r="F9" s="3" t="s">
        <v>127</v>
      </c>
      <c r="G9" s="51">
        <v>0</v>
      </c>
      <c r="H9" s="48" t="s">
        <v>374</v>
      </c>
      <c r="I9" s="48" t="s">
        <v>355</v>
      </c>
      <c r="J9" s="4"/>
      <c r="K9" s="28"/>
      <c r="L9" s="30"/>
      <c r="M9" s="37"/>
    </row>
    <row r="10" spans="1:14" ht="50.1" customHeight="1" x14ac:dyDescent="0.25">
      <c r="A10" s="33" t="s">
        <v>365</v>
      </c>
      <c r="B10" s="53" t="s">
        <v>14</v>
      </c>
      <c r="C10" s="6" t="s">
        <v>287</v>
      </c>
      <c r="D10" s="2" t="s">
        <v>15</v>
      </c>
      <c r="E10" s="72" t="s">
        <v>21</v>
      </c>
      <c r="F10" s="67" t="s">
        <v>21</v>
      </c>
      <c r="G10" s="51">
        <v>0</v>
      </c>
      <c r="H10" s="48" t="s">
        <v>374</v>
      </c>
      <c r="I10" s="48" t="s">
        <v>355</v>
      </c>
      <c r="J10" s="4"/>
      <c r="K10" s="28"/>
      <c r="L10" s="30"/>
      <c r="M10" s="37"/>
    </row>
    <row r="11" spans="1:14" ht="50.1" customHeight="1" x14ac:dyDescent="0.25">
      <c r="A11" s="33" t="s">
        <v>366</v>
      </c>
      <c r="B11" s="53" t="s">
        <v>14</v>
      </c>
      <c r="C11" s="17" t="s">
        <v>288</v>
      </c>
      <c r="D11" s="18" t="s">
        <v>15</v>
      </c>
      <c r="E11" s="56" t="s">
        <v>127</v>
      </c>
      <c r="F11" s="56" t="s">
        <v>127</v>
      </c>
      <c r="G11" s="51">
        <v>0</v>
      </c>
      <c r="H11" s="5">
        <v>44928</v>
      </c>
      <c r="I11" s="5"/>
      <c r="J11" s="4"/>
      <c r="K11" s="28"/>
      <c r="L11" s="30"/>
      <c r="M11" s="37"/>
    </row>
    <row r="12" spans="1:14" ht="50.1" customHeight="1" x14ac:dyDescent="0.25">
      <c r="A12" s="33" t="s">
        <v>367</v>
      </c>
      <c r="B12" s="53" t="s">
        <v>14</v>
      </c>
      <c r="C12" s="17" t="s">
        <v>356</v>
      </c>
      <c r="D12" s="18" t="s">
        <v>15</v>
      </c>
      <c r="E12" s="56" t="s">
        <v>262</v>
      </c>
      <c r="F12" s="56" t="s">
        <v>262</v>
      </c>
      <c r="G12" s="51">
        <v>0</v>
      </c>
      <c r="H12" s="5">
        <v>44928</v>
      </c>
      <c r="I12" s="5"/>
      <c r="J12" s="4"/>
      <c r="K12" s="28"/>
      <c r="L12" s="30"/>
      <c r="M12" s="37"/>
    </row>
    <row r="13" spans="1:14" ht="50.1" customHeight="1" x14ac:dyDescent="0.25">
      <c r="A13" s="33" t="s">
        <v>368</v>
      </c>
      <c r="B13" s="53" t="s">
        <v>14</v>
      </c>
      <c r="C13" s="17" t="s">
        <v>357</v>
      </c>
      <c r="D13" s="18" t="s">
        <v>15</v>
      </c>
      <c r="E13" s="2" t="s">
        <v>262</v>
      </c>
      <c r="F13" s="2" t="s">
        <v>262</v>
      </c>
      <c r="G13" s="51">
        <v>0</v>
      </c>
      <c r="H13" s="5">
        <v>44928</v>
      </c>
      <c r="I13" s="5"/>
      <c r="J13" s="4"/>
      <c r="K13" s="28"/>
      <c r="L13" s="30"/>
      <c r="M13" s="37"/>
    </row>
    <row r="14" spans="1:14" ht="50.1" customHeight="1" x14ac:dyDescent="0.25">
      <c r="A14" s="33" t="s">
        <v>369</v>
      </c>
      <c r="B14" s="53" t="s">
        <v>14</v>
      </c>
      <c r="C14" s="17" t="s">
        <v>370</v>
      </c>
      <c r="D14" s="18" t="s">
        <v>15</v>
      </c>
      <c r="E14" s="56" t="s">
        <v>259</v>
      </c>
      <c r="F14" s="56" t="s">
        <v>259</v>
      </c>
      <c r="G14" s="51">
        <v>0</v>
      </c>
      <c r="H14" s="5">
        <v>44928</v>
      </c>
      <c r="I14" s="5"/>
      <c r="J14" s="4"/>
      <c r="K14" s="28"/>
      <c r="L14" s="30"/>
      <c r="M14" s="37"/>
    </row>
    <row r="15" spans="1:14" ht="50.1" customHeight="1" x14ac:dyDescent="0.25">
      <c r="A15" s="33" t="s">
        <v>371</v>
      </c>
      <c r="B15" s="53" t="s">
        <v>14</v>
      </c>
      <c r="C15" s="17" t="s">
        <v>284</v>
      </c>
      <c r="D15" s="18" t="s">
        <v>15</v>
      </c>
      <c r="E15" s="78" t="s">
        <v>189</v>
      </c>
      <c r="F15" s="56" t="s">
        <v>189</v>
      </c>
      <c r="G15" s="3">
        <v>0</v>
      </c>
      <c r="H15" s="5">
        <v>44931</v>
      </c>
      <c r="I15" s="5">
        <v>45291</v>
      </c>
      <c r="J15" s="4"/>
      <c r="K15" s="28"/>
      <c r="L15" s="30"/>
      <c r="M15" s="37"/>
    </row>
    <row r="16" spans="1:14" ht="50.1" customHeight="1" x14ac:dyDescent="0.25">
      <c r="A16" s="33" t="s">
        <v>372</v>
      </c>
      <c r="B16" s="53" t="s">
        <v>14</v>
      </c>
      <c r="C16" s="17" t="s">
        <v>373</v>
      </c>
      <c r="D16" s="18" t="s">
        <v>15</v>
      </c>
      <c r="E16" s="79" t="s">
        <v>81</v>
      </c>
      <c r="F16" s="2" t="s">
        <v>81</v>
      </c>
      <c r="G16" s="3">
        <v>0</v>
      </c>
      <c r="H16" s="5">
        <v>44931</v>
      </c>
      <c r="I16" s="5">
        <v>45291</v>
      </c>
      <c r="J16" s="4"/>
      <c r="K16" s="28"/>
      <c r="L16" s="30"/>
      <c r="M16" s="37"/>
    </row>
    <row r="17" spans="1:13" ht="50.1" customHeight="1" x14ac:dyDescent="0.25">
      <c r="A17" s="33" t="s">
        <v>375</v>
      </c>
      <c r="B17" s="53" t="s">
        <v>14</v>
      </c>
      <c r="C17" s="17" t="s">
        <v>376</v>
      </c>
      <c r="D17" s="18" t="s">
        <v>15</v>
      </c>
      <c r="E17" s="78" t="s">
        <v>244</v>
      </c>
      <c r="F17" s="56" t="s">
        <v>244</v>
      </c>
      <c r="G17" s="3">
        <v>0</v>
      </c>
      <c r="H17" s="5">
        <v>44931</v>
      </c>
      <c r="I17" s="5">
        <v>45291</v>
      </c>
      <c r="J17" s="4"/>
      <c r="K17" s="28"/>
      <c r="L17" s="30"/>
      <c r="M17" s="37"/>
    </row>
    <row r="18" spans="1:13" ht="50.1" customHeight="1" x14ac:dyDescent="0.25">
      <c r="A18" s="33" t="s">
        <v>379</v>
      </c>
      <c r="B18" s="53" t="s">
        <v>14</v>
      </c>
      <c r="C18" s="17" t="s">
        <v>377</v>
      </c>
      <c r="D18" s="18" t="s">
        <v>15</v>
      </c>
      <c r="E18" s="78" t="s">
        <v>382</v>
      </c>
      <c r="F18" s="56" t="s">
        <v>382</v>
      </c>
      <c r="G18" s="87">
        <v>493.8</v>
      </c>
      <c r="H18" s="85">
        <v>44931</v>
      </c>
      <c r="I18" s="85">
        <v>44985</v>
      </c>
      <c r="J18" s="86">
        <v>493.8</v>
      </c>
      <c r="K18" s="28"/>
      <c r="L18" s="30"/>
      <c r="M18" s="37"/>
    </row>
    <row r="19" spans="1:13" ht="50.1" customHeight="1" x14ac:dyDescent="0.25">
      <c r="A19" s="33" t="s">
        <v>380</v>
      </c>
      <c r="B19" s="53" t="s">
        <v>14</v>
      </c>
      <c r="C19" s="17" t="s">
        <v>378</v>
      </c>
      <c r="D19" s="18" t="s">
        <v>15</v>
      </c>
      <c r="E19" s="78" t="s">
        <v>381</v>
      </c>
      <c r="F19" s="56" t="s">
        <v>381</v>
      </c>
      <c r="G19" s="3">
        <v>0</v>
      </c>
      <c r="H19" s="5">
        <v>44931</v>
      </c>
      <c r="I19" s="5">
        <v>45291</v>
      </c>
      <c r="J19" s="4"/>
      <c r="K19" s="28"/>
      <c r="L19" s="30"/>
      <c r="M19" s="37"/>
    </row>
    <row r="20" spans="1:13" ht="50.1" customHeight="1" x14ac:dyDescent="0.25">
      <c r="A20" s="33" t="s">
        <v>384</v>
      </c>
      <c r="B20" s="53" t="s">
        <v>14</v>
      </c>
      <c r="C20" s="17" t="s">
        <v>459</v>
      </c>
      <c r="D20" s="18" t="s">
        <v>15</v>
      </c>
      <c r="E20" s="78" t="s">
        <v>383</v>
      </c>
      <c r="F20" s="56" t="s">
        <v>383</v>
      </c>
      <c r="G20" s="87">
        <v>5000</v>
      </c>
      <c r="H20" s="85">
        <v>44931</v>
      </c>
      <c r="I20" s="85">
        <v>44986</v>
      </c>
      <c r="J20" s="86">
        <v>5000</v>
      </c>
      <c r="K20" s="28"/>
      <c r="L20" s="30"/>
      <c r="M20" s="37"/>
    </row>
    <row r="21" spans="1:13" ht="50.1" customHeight="1" x14ac:dyDescent="0.25">
      <c r="A21" s="33" t="s">
        <v>385</v>
      </c>
      <c r="B21" s="53" t="s">
        <v>14</v>
      </c>
      <c r="C21" s="17" t="s">
        <v>386</v>
      </c>
      <c r="D21" s="18" t="s">
        <v>15</v>
      </c>
      <c r="E21" s="78" t="s">
        <v>387</v>
      </c>
      <c r="F21" s="56" t="s">
        <v>387</v>
      </c>
      <c r="G21" s="3">
        <v>0</v>
      </c>
      <c r="H21" s="5">
        <v>44931</v>
      </c>
      <c r="I21" s="5">
        <v>45291</v>
      </c>
      <c r="J21" s="4"/>
      <c r="K21" s="28"/>
      <c r="L21" s="30"/>
      <c r="M21" s="37"/>
    </row>
    <row r="22" spans="1:13" ht="50.1" customHeight="1" x14ac:dyDescent="0.25">
      <c r="A22" s="33" t="s">
        <v>388</v>
      </c>
      <c r="B22" s="53" t="s">
        <v>14</v>
      </c>
      <c r="C22" s="17" t="s">
        <v>389</v>
      </c>
      <c r="D22" s="18" t="s">
        <v>15</v>
      </c>
      <c r="E22" s="78" t="s">
        <v>390</v>
      </c>
      <c r="F22" s="56" t="s">
        <v>390</v>
      </c>
      <c r="G22" s="87">
        <v>1718.5</v>
      </c>
      <c r="H22" s="85">
        <v>44931</v>
      </c>
      <c r="I22" s="85">
        <v>44986</v>
      </c>
      <c r="J22" s="87">
        <v>1718.5</v>
      </c>
      <c r="K22" s="28"/>
      <c r="L22" s="30"/>
      <c r="M22" s="37"/>
    </row>
    <row r="23" spans="1:13" ht="50.1" customHeight="1" x14ac:dyDescent="0.25">
      <c r="A23" s="33" t="s">
        <v>393</v>
      </c>
      <c r="B23" s="53" t="s">
        <v>14</v>
      </c>
      <c r="C23" s="17" t="s">
        <v>391</v>
      </c>
      <c r="D23" s="18" t="s">
        <v>15</v>
      </c>
      <c r="E23" s="79" t="s">
        <v>392</v>
      </c>
      <c r="F23" s="2" t="s">
        <v>392</v>
      </c>
      <c r="G23" s="87">
        <v>1933</v>
      </c>
      <c r="H23" s="85">
        <v>44931</v>
      </c>
      <c r="I23" s="85">
        <v>44986</v>
      </c>
      <c r="J23" s="86">
        <v>1933</v>
      </c>
      <c r="K23" s="28"/>
      <c r="L23" s="30"/>
      <c r="M23" s="37"/>
    </row>
    <row r="24" spans="1:13" ht="50.1" customHeight="1" x14ac:dyDescent="0.25">
      <c r="A24" s="33" t="s">
        <v>394</v>
      </c>
      <c r="B24" s="53" t="s">
        <v>14</v>
      </c>
      <c r="C24" s="17" t="s">
        <v>395</v>
      </c>
      <c r="D24" s="18" t="s">
        <v>15</v>
      </c>
      <c r="E24" s="78" t="s">
        <v>397</v>
      </c>
      <c r="F24" s="56" t="s">
        <v>397</v>
      </c>
      <c r="G24" s="3">
        <v>0</v>
      </c>
      <c r="H24" s="5">
        <v>44931</v>
      </c>
      <c r="I24" s="5">
        <v>45291</v>
      </c>
      <c r="J24" s="4"/>
      <c r="K24" s="28"/>
      <c r="L24" s="30"/>
      <c r="M24" s="37"/>
    </row>
    <row r="25" spans="1:13" ht="50.1" customHeight="1" x14ac:dyDescent="0.25">
      <c r="A25" s="33" t="s">
        <v>398</v>
      </c>
      <c r="B25" s="53" t="s">
        <v>14</v>
      </c>
      <c r="C25" s="17" t="s">
        <v>396</v>
      </c>
      <c r="D25" s="18" t="s">
        <v>15</v>
      </c>
      <c r="E25" s="78" t="s">
        <v>397</v>
      </c>
      <c r="F25" s="56" t="s">
        <v>397</v>
      </c>
      <c r="G25" s="3">
        <v>0</v>
      </c>
      <c r="H25" s="5">
        <v>44931</v>
      </c>
      <c r="I25" s="5">
        <v>45291</v>
      </c>
      <c r="J25" s="4"/>
      <c r="K25" s="28"/>
      <c r="L25" s="30"/>
      <c r="M25" s="37"/>
    </row>
    <row r="26" spans="1:13" ht="50.1" customHeight="1" x14ac:dyDescent="0.25">
      <c r="A26" s="33" t="s">
        <v>399</v>
      </c>
      <c r="B26" s="53" t="s">
        <v>14</v>
      </c>
      <c r="C26" s="17" t="s">
        <v>386</v>
      </c>
      <c r="D26" s="18" t="s">
        <v>15</v>
      </c>
      <c r="E26" s="78" t="s">
        <v>400</v>
      </c>
      <c r="F26" s="56" t="s">
        <v>400</v>
      </c>
      <c r="G26" s="3">
        <v>0</v>
      </c>
      <c r="H26" s="5">
        <v>44931</v>
      </c>
      <c r="I26" s="5">
        <v>45291</v>
      </c>
      <c r="J26" s="4"/>
      <c r="K26" s="28"/>
      <c r="L26" s="30"/>
      <c r="M26" s="37"/>
    </row>
    <row r="27" spans="1:13" ht="50.1" customHeight="1" x14ac:dyDescent="0.25">
      <c r="A27" s="33" t="s">
        <v>402</v>
      </c>
      <c r="B27" s="53" t="s">
        <v>14</v>
      </c>
      <c r="C27" s="17" t="s">
        <v>386</v>
      </c>
      <c r="D27" s="18" t="s">
        <v>15</v>
      </c>
      <c r="E27" s="78" t="s">
        <v>401</v>
      </c>
      <c r="F27" s="56" t="s">
        <v>401</v>
      </c>
      <c r="G27" s="3">
        <v>0</v>
      </c>
      <c r="H27" s="5">
        <v>44931</v>
      </c>
      <c r="I27" s="5">
        <v>45291</v>
      </c>
      <c r="J27" s="4"/>
      <c r="K27" s="28"/>
      <c r="L27" s="30"/>
      <c r="M27" s="37"/>
    </row>
    <row r="28" spans="1:13" ht="50.1" customHeight="1" x14ac:dyDescent="0.25">
      <c r="A28" s="33" t="s">
        <v>403</v>
      </c>
      <c r="B28" s="53" t="s">
        <v>14</v>
      </c>
      <c r="C28" s="17" t="s">
        <v>404</v>
      </c>
      <c r="D28" s="18" t="s">
        <v>15</v>
      </c>
      <c r="E28" s="78" t="s">
        <v>93</v>
      </c>
      <c r="F28" s="56" t="s">
        <v>93</v>
      </c>
      <c r="G28" s="3">
        <v>0</v>
      </c>
      <c r="H28" s="5">
        <v>44931</v>
      </c>
      <c r="I28" s="5">
        <v>45291</v>
      </c>
      <c r="J28" s="4"/>
      <c r="K28" s="28"/>
      <c r="L28" s="30"/>
      <c r="M28" s="37"/>
    </row>
    <row r="29" spans="1:13" ht="50.1" customHeight="1" x14ac:dyDescent="0.25">
      <c r="A29" s="33" t="s">
        <v>405</v>
      </c>
      <c r="B29" s="53" t="s">
        <v>14</v>
      </c>
      <c r="C29" s="17" t="s">
        <v>406</v>
      </c>
      <c r="D29" s="18" t="s">
        <v>15</v>
      </c>
      <c r="E29" s="78" t="s">
        <v>410</v>
      </c>
      <c r="F29" s="56" t="s">
        <v>410</v>
      </c>
      <c r="G29" s="3">
        <v>0</v>
      </c>
      <c r="H29" s="5">
        <v>44931</v>
      </c>
      <c r="I29" s="5">
        <v>45291</v>
      </c>
      <c r="J29" s="4"/>
      <c r="K29" s="28"/>
      <c r="L29" s="30"/>
      <c r="M29" s="37"/>
    </row>
    <row r="30" spans="1:13" ht="50.1" customHeight="1" x14ac:dyDescent="0.25">
      <c r="A30" s="33" t="s">
        <v>407</v>
      </c>
      <c r="B30" s="53" t="s">
        <v>14</v>
      </c>
      <c r="C30" s="17" t="s">
        <v>406</v>
      </c>
      <c r="D30" s="18" t="s">
        <v>15</v>
      </c>
      <c r="E30" s="78" t="s">
        <v>411</v>
      </c>
      <c r="F30" s="56" t="s">
        <v>411</v>
      </c>
      <c r="G30" s="3">
        <v>0</v>
      </c>
      <c r="H30" s="5">
        <v>44931</v>
      </c>
      <c r="I30" s="5">
        <v>45291</v>
      </c>
      <c r="J30" s="4"/>
      <c r="K30" s="28"/>
      <c r="L30" s="30"/>
      <c r="M30" s="37"/>
    </row>
    <row r="31" spans="1:13" ht="50.1" customHeight="1" x14ac:dyDescent="0.25">
      <c r="A31" s="33" t="s">
        <v>409</v>
      </c>
      <c r="B31" s="53" t="s">
        <v>14</v>
      </c>
      <c r="C31" s="17" t="s">
        <v>406</v>
      </c>
      <c r="D31" s="18" t="s">
        <v>15</v>
      </c>
      <c r="E31" s="78" t="s">
        <v>408</v>
      </c>
      <c r="F31" s="56" t="s">
        <v>408</v>
      </c>
      <c r="G31" s="87">
        <f>114.5+460.62</f>
        <v>575.12</v>
      </c>
      <c r="H31" s="85">
        <v>44931</v>
      </c>
      <c r="I31" s="85">
        <v>44986</v>
      </c>
      <c r="J31" s="87">
        <f>114.5+460.62</f>
        <v>575.12</v>
      </c>
      <c r="K31" s="28"/>
      <c r="L31" s="30"/>
      <c r="M31" s="37"/>
    </row>
    <row r="32" spans="1:13" ht="50.1" customHeight="1" x14ac:dyDescent="0.25">
      <c r="A32" s="41" t="s">
        <v>412</v>
      </c>
      <c r="B32" s="53" t="s">
        <v>14</v>
      </c>
      <c r="C32" s="40" t="s">
        <v>487</v>
      </c>
      <c r="D32" s="18" t="s">
        <v>15</v>
      </c>
      <c r="E32" s="83" t="s">
        <v>486</v>
      </c>
      <c r="F32" s="17" t="s">
        <v>486</v>
      </c>
      <c r="G32" s="3">
        <v>0</v>
      </c>
      <c r="H32" s="5">
        <v>44939</v>
      </c>
      <c r="I32" s="5">
        <v>45291</v>
      </c>
      <c r="J32" s="4"/>
      <c r="K32" s="28"/>
      <c r="L32" s="30"/>
      <c r="M32" s="37"/>
    </row>
    <row r="33" spans="1:13" ht="50.1" customHeight="1" x14ac:dyDescent="0.25">
      <c r="A33" s="33" t="s">
        <v>413</v>
      </c>
      <c r="B33" s="53" t="s">
        <v>14</v>
      </c>
      <c r="C33" s="17" t="s">
        <v>414</v>
      </c>
      <c r="D33" s="18" t="s">
        <v>15</v>
      </c>
      <c r="E33" s="79" t="s">
        <v>417</v>
      </c>
      <c r="F33" s="1" t="s">
        <v>417</v>
      </c>
      <c r="G33" s="87">
        <v>4731.6000000000004</v>
      </c>
      <c r="H33" s="85">
        <v>44939</v>
      </c>
      <c r="I33" s="85">
        <v>44986</v>
      </c>
      <c r="J33" s="86">
        <v>4731.6000000000004</v>
      </c>
      <c r="K33" s="28"/>
      <c r="L33" s="30"/>
      <c r="M33" s="37"/>
    </row>
    <row r="34" spans="1:13" ht="50.1" customHeight="1" x14ac:dyDescent="0.25">
      <c r="A34" s="33" t="s">
        <v>416</v>
      </c>
      <c r="B34" s="53" t="s">
        <v>14</v>
      </c>
      <c r="C34" s="17" t="s">
        <v>415</v>
      </c>
      <c r="D34" s="18" t="s">
        <v>15</v>
      </c>
      <c r="E34" s="78" t="s">
        <v>418</v>
      </c>
      <c r="F34" s="80" t="s">
        <v>418</v>
      </c>
      <c r="G34" s="3">
        <v>0</v>
      </c>
      <c r="H34" s="5">
        <v>44939</v>
      </c>
      <c r="I34" s="5">
        <v>45291</v>
      </c>
      <c r="J34" s="4"/>
      <c r="K34" s="28"/>
      <c r="L34" s="30"/>
      <c r="M34" s="37"/>
    </row>
    <row r="35" spans="1:13" ht="50.1" customHeight="1" x14ac:dyDescent="0.25">
      <c r="A35" s="33" t="s">
        <v>419</v>
      </c>
      <c r="B35" s="53" t="s">
        <v>14</v>
      </c>
      <c r="C35" s="17" t="s">
        <v>420</v>
      </c>
      <c r="D35" s="18" t="s">
        <v>15</v>
      </c>
      <c r="E35" s="78" t="s">
        <v>23</v>
      </c>
      <c r="F35" s="56" t="s">
        <v>23</v>
      </c>
      <c r="G35" s="3">
        <v>0</v>
      </c>
      <c r="H35" s="5">
        <v>44942</v>
      </c>
      <c r="I35" s="5">
        <v>45291</v>
      </c>
      <c r="J35" s="4"/>
      <c r="K35" s="28"/>
      <c r="L35" s="30"/>
      <c r="M35" s="37"/>
    </row>
    <row r="36" spans="1:13" ht="50.1" customHeight="1" x14ac:dyDescent="0.25">
      <c r="A36" s="33" t="s">
        <v>422</v>
      </c>
      <c r="B36" s="53" t="s">
        <v>14</v>
      </c>
      <c r="C36" s="17" t="s">
        <v>421</v>
      </c>
      <c r="D36" s="18" t="s">
        <v>15</v>
      </c>
      <c r="E36" s="78" t="s">
        <v>23</v>
      </c>
      <c r="F36" s="56" t="s">
        <v>23</v>
      </c>
      <c r="G36" s="3">
        <v>0</v>
      </c>
      <c r="H36" s="5">
        <v>44942</v>
      </c>
      <c r="I36" s="5">
        <v>45291</v>
      </c>
      <c r="J36" s="4"/>
      <c r="K36" s="28"/>
      <c r="L36" s="30"/>
      <c r="M36" s="37"/>
    </row>
    <row r="37" spans="1:13" ht="50.1" customHeight="1" x14ac:dyDescent="0.25">
      <c r="A37" s="33" t="s">
        <v>423</v>
      </c>
      <c r="B37" s="53" t="s">
        <v>14</v>
      </c>
      <c r="C37" s="17" t="s">
        <v>424</v>
      </c>
      <c r="D37" s="18" t="s">
        <v>15</v>
      </c>
      <c r="E37" s="78" t="s">
        <v>77</v>
      </c>
      <c r="F37" s="56" t="s">
        <v>77</v>
      </c>
      <c r="G37" s="3">
        <v>2500</v>
      </c>
      <c r="H37" s="5">
        <v>44942</v>
      </c>
      <c r="I37" s="5">
        <v>45291</v>
      </c>
      <c r="J37" s="4"/>
      <c r="K37" s="28"/>
      <c r="L37" s="30"/>
      <c r="M37" s="37"/>
    </row>
    <row r="38" spans="1:13" ht="50.1" customHeight="1" x14ac:dyDescent="0.25">
      <c r="A38" s="33" t="s">
        <v>428</v>
      </c>
      <c r="B38" s="53" t="s">
        <v>14</v>
      </c>
      <c r="C38" s="17" t="s">
        <v>426</v>
      </c>
      <c r="D38" s="18" t="s">
        <v>15</v>
      </c>
      <c r="E38" s="56" t="s">
        <v>430</v>
      </c>
      <c r="F38" s="56" t="s">
        <v>430</v>
      </c>
      <c r="G38" s="3">
        <v>0</v>
      </c>
      <c r="H38" s="5">
        <v>44943</v>
      </c>
      <c r="I38" s="5"/>
      <c r="J38" s="4"/>
      <c r="K38" s="28"/>
      <c r="L38" s="30"/>
      <c r="M38" s="37"/>
    </row>
    <row r="39" spans="1:13" ht="50.1" customHeight="1" x14ac:dyDescent="0.25">
      <c r="A39" s="33" t="s">
        <v>429</v>
      </c>
      <c r="B39" s="53" t="s">
        <v>14</v>
      </c>
      <c r="C39" s="17" t="s">
        <v>425</v>
      </c>
      <c r="D39" s="18" t="s">
        <v>15</v>
      </c>
      <c r="E39" s="56" t="s">
        <v>430</v>
      </c>
      <c r="F39" s="56" t="s">
        <v>430</v>
      </c>
      <c r="G39" s="3">
        <v>0</v>
      </c>
      <c r="H39" s="5">
        <v>44943</v>
      </c>
      <c r="I39" s="5"/>
      <c r="J39" s="4"/>
      <c r="K39" s="28"/>
      <c r="L39" s="30"/>
      <c r="M39" s="37"/>
    </row>
    <row r="40" spans="1:13" ht="50.1" customHeight="1" x14ac:dyDescent="0.25">
      <c r="A40" s="33" t="s">
        <v>433</v>
      </c>
      <c r="B40" s="53" t="s">
        <v>14</v>
      </c>
      <c r="C40" s="17" t="s">
        <v>434</v>
      </c>
      <c r="D40" s="18" t="s">
        <v>15</v>
      </c>
      <c r="E40" s="56" t="s">
        <v>439</v>
      </c>
      <c r="F40" s="56"/>
      <c r="G40" s="3">
        <v>0</v>
      </c>
      <c r="H40" s="5">
        <v>44952</v>
      </c>
      <c r="I40" s="5"/>
      <c r="J40" s="4"/>
      <c r="K40" s="28"/>
      <c r="L40" s="30"/>
      <c r="M40" s="37"/>
    </row>
    <row r="41" spans="1:13" ht="50.1" customHeight="1" x14ac:dyDescent="0.25">
      <c r="A41" s="33" t="s">
        <v>436</v>
      </c>
      <c r="B41" s="53" t="s">
        <v>14</v>
      </c>
      <c r="C41" s="17" t="s">
        <v>435</v>
      </c>
      <c r="D41" s="18" t="s">
        <v>15</v>
      </c>
      <c r="E41" s="78" t="s">
        <v>23</v>
      </c>
      <c r="F41" s="56" t="s">
        <v>23</v>
      </c>
      <c r="G41" s="3">
        <v>0</v>
      </c>
      <c r="H41" s="5">
        <v>44952</v>
      </c>
      <c r="I41" s="5">
        <v>45291</v>
      </c>
      <c r="J41" s="4"/>
      <c r="K41" s="28"/>
      <c r="L41" s="30"/>
      <c r="M41" s="37"/>
    </row>
    <row r="42" spans="1:13" ht="50.1" customHeight="1" x14ac:dyDescent="0.25">
      <c r="A42" s="33" t="s">
        <v>437</v>
      </c>
      <c r="B42" s="53" t="s">
        <v>14</v>
      </c>
      <c r="C42" s="17" t="s">
        <v>438</v>
      </c>
      <c r="D42" s="18" t="s">
        <v>15</v>
      </c>
      <c r="E42" s="78" t="s">
        <v>432</v>
      </c>
      <c r="F42" s="56" t="s">
        <v>432</v>
      </c>
      <c r="G42" s="87">
        <v>1264.47</v>
      </c>
      <c r="H42" s="85">
        <v>44952</v>
      </c>
      <c r="I42" s="85">
        <v>44986</v>
      </c>
      <c r="J42" s="86">
        <v>1264.47</v>
      </c>
      <c r="K42" s="28"/>
      <c r="L42" s="30"/>
      <c r="M42" s="37"/>
    </row>
    <row r="43" spans="1:13" ht="50.1" customHeight="1" x14ac:dyDescent="0.25">
      <c r="A43" s="33" t="s">
        <v>440</v>
      </c>
      <c r="B43" s="53" t="s">
        <v>14</v>
      </c>
      <c r="C43" s="17" t="s">
        <v>443</v>
      </c>
      <c r="D43" s="18" t="s">
        <v>15</v>
      </c>
      <c r="E43" s="73" t="s">
        <v>81</v>
      </c>
      <c r="F43" s="2" t="s">
        <v>81</v>
      </c>
      <c r="G43" s="3">
        <v>0</v>
      </c>
      <c r="H43" s="5">
        <v>44952</v>
      </c>
      <c r="I43" s="5"/>
      <c r="J43" s="4"/>
      <c r="K43" s="28"/>
      <c r="L43" s="30"/>
      <c r="M43" s="37"/>
    </row>
    <row r="44" spans="1:13" ht="50.1" customHeight="1" x14ac:dyDescent="0.25">
      <c r="A44" s="33" t="s">
        <v>442</v>
      </c>
      <c r="B44" s="53" t="s">
        <v>14</v>
      </c>
      <c r="C44" s="17" t="s">
        <v>453</v>
      </c>
      <c r="D44" s="18" t="s">
        <v>15</v>
      </c>
      <c r="E44" s="56" t="s">
        <v>441</v>
      </c>
      <c r="F44" s="56" t="s">
        <v>441</v>
      </c>
      <c r="G44" s="3">
        <v>0</v>
      </c>
      <c r="H44" s="5">
        <v>44952</v>
      </c>
      <c r="I44" s="5">
        <v>45291</v>
      </c>
      <c r="J44" s="4"/>
      <c r="K44" s="28"/>
      <c r="L44" s="30"/>
      <c r="M44" s="37"/>
    </row>
    <row r="45" spans="1:13" ht="50.1" customHeight="1" x14ac:dyDescent="0.25">
      <c r="A45" s="33" t="s">
        <v>444</v>
      </c>
      <c r="B45" s="53" t="s">
        <v>14</v>
      </c>
      <c r="C45" s="17" t="s">
        <v>445</v>
      </c>
      <c r="D45" s="18" t="s">
        <v>15</v>
      </c>
      <c r="E45" s="56" t="s">
        <v>20</v>
      </c>
      <c r="F45" s="56" t="s">
        <v>20</v>
      </c>
      <c r="G45" s="3">
        <v>0</v>
      </c>
      <c r="H45" s="5">
        <v>44953</v>
      </c>
      <c r="I45" s="5"/>
      <c r="J45" s="4"/>
      <c r="K45" s="28"/>
      <c r="L45" s="30"/>
      <c r="M45" s="37"/>
    </row>
    <row r="46" spans="1:13" ht="50.1" customHeight="1" x14ac:dyDescent="0.25">
      <c r="A46" s="33" t="s">
        <v>446</v>
      </c>
      <c r="B46" s="53" t="s">
        <v>14</v>
      </c>
      <c r="C46" s="17" t="s">
        <v>447</v>
      </c>
      <c r="D46" s="18" t="s">
        <v>15</v>
      </c>
      <c r="E46" s="56" t="s">
        <v>127</v>
      </c>
      <c r="F46" s="56" t="s">
        <v>127</v>
      </c>
      <c r="G46" s="3">
        <v>0</v>
      </c>
      <c r="H46" s="5">
        <v>44953</v>
      </c>
      <c r="I46" s="5"/>
      <c r="J46" s="4"/>
      <c r="K46" s="28"/>
      <c r="L46" s="30"/>
      <c r="M46" s="37"/>
    </row>
    <row r="47" spans="1:13" ht="50.1" customHeight="1" x14ac:dyDescent="0.25">
      <c r="A47" s="33" t="s">
        <v>449</v>
      </c>
      <c r="B47" s="53" t="s">
        <v>14</v>
      </c>
      <c r="C47" s="17" t="s">
        <v>448</v>
      </c>
      <c r="D47" s="18" t="s">
        <v>15</v>
      </c>
      <c r="E47" s="56" t="s">
        <v>307</v>
      </c>
      <c r="F47" s="56" t="s">
        <v>307</v>
      </c>
      <c r="G47" s="3"/>
      <c r="H47" s="5">
        <v>44956</v>
      </c>
      <c r="I47" s="5"/>
      <c r="J47" s="4"/>
      <c r="K47" s="28"/>
      <c r="L47" s="30"/>
      <c r="M47" s="37"/>
    </row>
    <row r="48" spans="1:13" ht="50.1" customHeight="1" x14ac:dyDescent="0.25">
      <c r="A48" s="33" t="s">
        <v>450</v>
      </c>
      <c r="B48" s="53" t="s">
        <v>14</v>
      </c>
      <c r="C48" s="82"/>
      <c r="D48" s="18" t="s">
        <v>15</v>
      </c>
      <c r="E48" s="88"/>
      <c r="F48" s="88"/>
      <c r="G48" s="19"/>
      <c r="H48" s="5">
        <v>44956</v>
      </c>
      <c r="I48" s="21"/>
      <c r="J48" s="20"/>
      <c r="K48" s="81" t="s">
        <v>451</v>
      </c>
      <c r="L48" s="30"/>
      <c r="M48" s="37"/>
    </row>
    <row r="49" spans="1:13" ht="50.1" customHeight="1" x14ac:dyDescent="0.25">
      <c r="A49" s="33" t="s">
        <v>452</v>
      </c>
      <c r="B49" s="53" t="s">
        <v>14</v>
      </c>
      <c r="C49" s="17" t="s">
        <v>468</v>
      </c>
      <c r="D49" s="18" t="s">
        <v>15</v>
      </c>
      <c r="E49" s="56" t="s">
        <v>441</v>
      </c>
      <c r="F49" s="56" t="s">
        <v>441</v>
      </c>
      <c r="G49" s="3">
        <v>0</v>
      </c>
      <c r="H49" s="5">
        <v>44956</v>
      </c>
      <c r="I49" s="5"/>
      <c r="J49" s="4"/>
      <c r="K49" s="28"/>
      <c r="L49" s="30"/>
      <c r="M49" s="37"/>
    </row>
    <row r="50" spans="1:13" ht="50.1" customHeight="1" x14ac:dyDescent="0.25">
      <c r="A50" s="33" t="s">
        <v>454</v>
      </c>
      <c r="B50" s="53" t="s">
        <v>14</v>
      </c>
      <c r="C50" s="17" t="s">
        <v>455</v>
      </c>
      <c r="D50" s="18" t="s">
        <v>15</v>
      </c>
      <c r="E50" s="56" t="s">
        <v>458</v>
      </c>
      <c r="F50" s="56"/>
      <c r="G50" s="3">
        <v>0</v>
      </c>
      <c r="H50" s="5">
        <v>44956</v>
      </c>
      <c r="I50" s="5"/>
      <c r="J50" s="4"/>
      <c r="K50" s="28"/>
      <c r="L50" s="30"/>
      <c r="M50" s="37"/>
    </row>
    <row r="51" spans="1:13" ht="50.1" customHeight="1" x14ac:dyDescent="0.25">
      <c r="A51" s="33" t="s">
        <v>456</v>
      </c>
      <c r="B51" s="53" t="s">
        <v>14</v>
      </c>
      <c r="C51" s="17" t="s">
        <v>457</v>
      </c>
      <c r="D51" s="18" t="s">
        <v>15</v>
      </c>
      <c r="E51" s="56" t="s">
        <v>460</v>
      </c>
      <c r="F51" s="56" t="s">
        <v>460</v>
      </c>
      <c r="G51" s="3">
        <v>0</v>
      </c>
      <c r="H51" s="5">
        <v>44958</v>
      </c>
      <c r="I51" s="5"/>
      <c r="J51" s="4"/>
      <c r="K51" s="28"/>
      <c r="L51" s="30"/>
      <c r="M51" s="37"/>
    </row>
    <row r="52" spans="1:13" ht="50.1" customHeight="1" x14ac:dyDescent="0.25">
      <c r="A52" s="33" t="s">
        <v>461</v>
      </c>
      <c r="B52" s="53" t="s">
        <v>14</v>
      </c>
      <c r="C52" s="17" t="s">
        <v>462</v>
      </c>
      <c r="D52" s="18" t="s">
        <v>15</v>
      </c>
      <c r="E52" s="2" t="s">
        <v>463</v>
      </c>
      <c r="F52" s="2" t="s">
        <v>463</v>
      </c>
      <c r="G52" s="87">
        <v>24352</v>
      </c>
      <c r="H52" s="85">
        <v>44959</v>
      </c>
      <c r="I52" s="85">
        <v>44959</v>
      </c>
      <c r="J52" s="86">
        <v>24352</v>
      </c>
      <c r="K52" s="28"/>
      <c r="L52" s="30"/>
      <c r="M52" s="37"/>
    </row>
    <row r="53" spans="1:13" ht="50.1" customHeight="1" x14ac:dyDescent="0.25">
      <c r="A53" s="33" t="s">
        <v>464</v>
      </c>
      <c r="B53" s="53" t="s">
        <v>14</v>
      </c>
      <c r="C53" s="17" t="s">
        <v>465</v>
      </c>
      <c r="D53" s="18" t="s">
        <v>15</v>
      </c>
      <c r="E53" s="56" t="s">
        <v>476</v>
      </c>
      <c r="F53" s="56" t="s">
        <v>476</v>
      </c>
      <c r="G53" s="84">
        <v>95</v>
      </c>
      <c r="H53" s="85">
        <v>44964</v>
      </c>
      <c r="I53" s="85">
        <v>44974</v>
      </c>
      <c r="J53" s="86">
        <v>95</v>
      </c>
      <c r="K53" s="28"/>
      <c r="L53" s="30"/>
      <c r="M53" s="37"/>
    </row>
    <row r="54" spans="1:13" ht="50.1" customHeight="1" x14ac:dyDescent="0.25">
      <c r="A54" s="33" t="s">
        <v>466</v>
      </c>
      <c r="B54" s="53" t="s">
        <v>14</v>
      </c>
      <c r="C54" s="17" t="s">
        <v>467</v>
      </c>
      <c r="D54" s="18" t="s">
        <v>15</v>
      </c>
      <c r="E54" s="56" t="s">
        <v>242</v>
      </c>
      <c r="F54" s="56" t="s">
        <v>242</v>
      </c>
      <c r="G54" s="87">
        <v>28.6</v>
      </c>
      <c r="H54" s="85">
        <v>44964</v>
      </c>
      <c r="I54" s="85">
        <v>44974</v>
      </c>
      <c r="J54" s="86">
        <v>28.6</v>
      </c>
      <c r="K54" s="28"/>
      <c r="L54" s="30"/>
      <c r="M54" s="37"/>
    </row>
    <row r="55" spans="1:13" ht="50.1" customHeight="1" x14ac:dyDescent="0.25">
      <c r="A55" s="33" t="s">
        <v>469</v>
      </c>
      <c r="B55" s="53" t="s">
        <v>14</v>
      </c>
      <c r="C55" s="17" t="s">
        <v>470</v>
      </c>
      <c r="D55" s="18" t="s">
        <v>15</v>
      </c>
      <c r="E55" s="56" t="s">
        <v>30</v>
      </c>
      <c r="F55" s="56" t="s">
        <v>30</v>
      </c>
      <c r="G55" s="3">
        <v>0</v>
      </c>
      <c r="H55" s="5">
        <v>44966</v>
      </c>
      <c r="I55" s="5"/>
      <c r="J55" s="4"/>
      <c r="K55" s="28"/>
      <c r="L55" s="30"/>
      <c r="M55" s="37"/>
    </row>
    <row r="56" spans="1:13" ht="50.1" customHeight="1" x14ac:dyDescent="0.25">
      <c r="A56" s="33" t="s">
        <v>471</v>
      </c>
      <c r="B56" s="53" t="s">
        <v>14</v>
      </c>
      <c r="C56" s="17" t="s">
        <v>472</v>
      </c>
      <c r="D56" s="18" t="s">
        <v>15</v>
      </c>
      <c r="E56" s="56" t="s">
        <v>475</v>
      </c>
      <c r="F56" s="56" t="s">
        <v>475</v>
      </c>
      <c r="G56" s="3">
        <v>0</v>
      </c>
      <c r="H56" s="5">
        <v>44966</v>
      </c>
      <c r="I56" s="5"/>
      <c r="J56" s="4"/>
      <c r="K56" s="28"/>
      <c r="L56" s="30"/>
      <c r="M56" s="37"/>
    </row>
    <row r="57" spans="1:13" ht="50.1" customHeight="1" x14ac:dyDescent="0.25">
      <c r="A57" s="33" t="s">
        <v>474</v>
      </c>
      <c r="B57" s="53" t="s">
        <v>14</v>
      </c>
      <c r="C57" s="17" t="s">
        <v>473</v>
      </c>
      <c r="D57" s="18" t="s">
        <v>15</v>
      </c>
      <c r="E57" s="2" t="s">
        <v>241</v>
      </c>
      <c r="F57" s="2" t="s">
        <v>241</v>
      </c>
      <c r="G57" s="3">
        <v>0</v>
      </c>
      <c r="H57" s="5">
        <v>44966</v>
      </c>
      <c r="I57" s="5"/>
      <c r="J57" s="4"/>
      <c r="K57" s="28"/>
      <c r="L57" s="30"/>
      <c r="M57" s="37"/>
    </row>
    <row r="58" spans="1:13" ht="50.1" customHeight="1" x14ac:dyDescent="0.25">
      <c r="A58" s="33" t="s">
        <v>477</v>
      </c>
      <c r="B58" s="53" t="s">
        <v>14</v>
      </c>
      <c r="C58" s="17" t="s">
        <v>478</v>
      </c>
      <c r="D58" s="18" t="s">
        <v>15</v>
      </c>
      <c r="E58" s="56" t="s">
        <v>252</v>
      </c>
      <c r="F58" s="56" t="s">
        <v>252</v>
      </c>
      <c r="G58" s="3">
        <v>5000</v>
      </c>
      <c r="H58" s="5">
        <v>44966</v>
      </c>
      <c r="I58" s="5"/>
      <c r="J58" s="4"/>
      <c r="K58" s="28"/>
      <c r="L58" s="30"/>
      <c r="M58" s="37"/>
    </row>
    <row r="59" spans="1:13" ht="50.1" customHeight="1" x14ac:dyDescent="0.25">
      <c r="A59" s="33" t="s">
        <v>479</v>
      </c>
      <c r="B59" s="53" t="s">
        <v>14</v>
      </c>
      <c r="C59" s="17" t="s">
        <v>427</v>
      </c>
      <c r="D59" s="18" t="s">
        <v>15</v>
      </c>
      <c r="E59" s="56" t="s">
        <v>431</v>
      </c>
      <c r="F59" s="56" t="s">
        <v>431</v>
      </c>
      <c r="G59" s="3">
        <v>0</v>
      </c>
      <c r="H59" s="5">
        <v>44967</v>
      </c>
      <c r="I59" s="5"/>
      <c r="J59" s="4"/>
      <c r="K59" s="28"/>
      <c r="L59" s="30"/>
      <c r="M59" s="37"/>
    </row>
    <row r="60" spans="1:13" ht="50.1" customHeight="1" x14ac:dyDescent="0.25">
      <c r="A60" s="33" t="s">
        <v>481</v>
      </c>
      <c r="B60" s="53" t="s">
        <v>14</v>
      </c>
      <c r="C60" s="17" t="s">
        <v>480</v>
      </c>
      <c r="D60" s="18" t="s">
        <v>15</v>
      </c>
      <c r="E60" s="56" t="s">
        <v>193</v>
      </c>
      <c r="F60" s="56" t="s">
        <v>193</v>
      </c>
      <c r="G60" s="3">
        <v>0</v>
      </c>
      <c r="H60" s="5">
        <v>44967</v>
      </c>
      <c r="I60" s="5"/>
      <c r="J60" s="4"/>
      <c r="K60" s="28"/>
      <c r="L60" s="30"/>
      <c r="M60" s="37"/>
    </row>
    <row r="61" spans="1:13" ht="50.1" customHeight="1" x14ac:dyDescent="0.25">
      <c r="A61" s="33" t="s">
        <v>482</v>
      </c>
      <c r="B61" s="53" t="s">
        <v>14</v>
      </c>
      <c r="C61" s="17" t="s">
        <v>483</v>
      </c>
      <c r="D61" s="18" t="s">
        <v>15</v>
      </c>
      <c r="E61" s="56" t="s">
        <v>305</v>
      </c>
      <c r="F61" s="56" t="s">
        <v>305</v>
      </c>
      <c r="G61" s="3">
        <v>0</v>
      </c>
      <c r="H61" s="5">
        <v>44967</v>
      </c>
      <c r="I61" s="5"/>
      <c r="J61" s="4"/>
      <c r="K61" s="28"/>
      <c r="L61" s="30"/>
      <c r="M61" s="37"/>
    </row>
    <row r="62" spans="1:13" ht="50.1" customHeight="1" x14ac:dyDescent="0.25">
      <c r="A62" s="33" t="s">
        <v>484</v>
      </c>
      <c r="B62" s="53" t="s">
        <v>14</v>
      </c>
      <c r="C62" s="17" t="s">
        <v>485</v>
      </c>
      <c r="D62" s="18" t="s">
        <v>15</v>
      </c>
      <c r="E62" s="56" t="s">
        <v>190</v>
      </c>
      <c r="F62" s="56" t="s">
        <v>190</v>
      </c>
      <c r="G62" s="3">
        <v>0</v>
      </c>
      <c r="H62" s="5">
        <v>44970</v>
      </c>
      <c r="I62" s="5"/>
      <c r="J62" s="4"/>
      <c r="K62" s="28"/>
      <c r="L62" s="30"/>
      <c r="M62" s="37"/>
    </row>
    <row r="63" spans="1:13" ht="50.1" customHeight="1" x14ac:dyDescent="0.25">
      <c r="A63" s="33" t="s">
        <v>489</v>
      </c>
      <c r="B63" s="53" t="s">
        <v>14</v>
      </c>
      <c r="C63" s="17" t="s">
        <v>488</v>
      </c>
      <c r="D63" s="18" t="s">
        <v>15</v>
      </c>
      <c r="E63" s="56" t="s">
        <v>498</v>
      </c>
      <c r="F63" s="56" t="s">
        <v>498</v>
      </c>
      <c r="G63" s="3">
        <v>2083.44</v>
      </c>
      <c r="H63" s="5">
        <v>44974</v>
      </c>
      <c r="I63" s="5"/>
      <c r="J63" s="4"/>
      <c r="K63" s="28"/>
      <c r="L63" s="30"/>
      <c r="M63" s="37"/>
    </row>
    <row r="64" spans="1:13" ht="50.1" customHeight="1" x14ac:dyDescent="0.25">
      <c r="A64" s="33" t="s">
        <v>490</v>
      </c>
      <c r="B64" s="53" t="s">
        <v>14</v>
      </c>
      <c r="C64" s="17" t="s">
        <v>491</v>
      </c>
      <c r="D64" s="18" t="s">
        <v>15</v>
      </c>
      <c r="E64" s="2" t="s">
        <v>81</v>
      </c>
      <c r="F64" s="2" t="s">
        <v>81</v>
      </c>
      <c r="G64" s="3">
        <v>0</v>
      </c>
      <c r="H64" s="5">
        <v>44974</v>
      </c>
      <c r="I64" s="5"/>
      <c r="J64" s="4"/>
      <c r="K64" s="28"/>
      <c r="L64" s="30"/>
      <c r="M64" s="37"/>
    </row>
    <row r="65" spans="1:13" ht="50.1" customHeight="1" x14ac:dyDescent="0.25">
      <c r="A65" s="33" t="s">
        <v>495</v>
      </c>
      <c r="B65" s="53" t="s">
        <v>14</v>
      </c>
      <c r="C65" s="17" t="s">
        <v>492</v>
      </c>
      <c r="D65" s="18" t="s">
        <v>15</v>
      </c>
      <c r="E65" s="56" t="s">
        <v>243</v>
      </c>
      <c r="F65" s="56" t="s">
        <v>243</v>
      </c>
      <c r="G65" s="3">
        <v>0</v>
      </c>
      <c r="H65" s="5">
        <v>44980</v>
      </c>
      <c r="I65" s="5"/>
      <c r="J65" s="4"/>
      <c r="K65" s="28"/>
      <c r="L65" s="30"/>
      <c r="M65" s="37"/>
    </row>
    <row r="66" spans="1:13" ht="50.1" customHeight="1" x14ac:dyDescent="0.25">
      <c r="A66" s="33" t="s">
        <v>496</v>
      </c>
      <c r="B66" s="53" t="s">
        <v>14</v>
      </c>
      <c r="C66" s="17" t="s">
        <v>494</v>
      </c>
      <c r="D66" s="18" t="s">
        <v>15</v>
      </c>
      <c r="E66" s="2" t="s">
        <v>220</v>
      </c>
      <c r="F66" s="2" t="s">
        <v>220</v>
      </c>
      <c r="G66" s="3">
        <v>0</v>
      </c>
      <c r="H66" s="5">
        <v>44980</v>
      </c>
      <c r="I66" s="5"/>
      <c r="J66" s="4"/>
      <c r="K66" s="28"/>
      <c r="L66" s="30"/>
      <c r="M66" s="37"/>
    </row>
    <row r="67" spans="1:13" ht="50.1" customHeight="1" x14ac:dyDescent="0.25">
      <c r="A67" s="33" t="s">
        <v>497</v>
      </c>
      <c r="B67" s="53" t="s">
        <v>14</v>
      </c>
      <c r="C67" s="17" t="s">
        <v>493</v>
      </c>
      <c r="D67" s="18" t="s">
        <v>15</v>
      </c>
      <c r="E67" s="2" t="s">
        <v>192</v>
      </c>
      <c r="F67" s="2" t="s">
        <v>192</v>
      </c>
      <c r="G67" s="87">
        <v>27.88</v>
      </c>
      <c r="H67" s="85">
        <v>44980</v>
      </c>
      <c r="I67" s="85">
        <v>44995</v>
      </c>
      <c r="J67" s="86">
        <v>27.88</v>
      </c>
      <c r="K67" s="28"/>
      <c r="L67" s="30"/>
      <c r="M67" s="37"/>
    </row>
    <row r="68" spans="1:13" ht="50.1" customHeight="1" x14ac:dyDescent="0.25">
      <c r="A68" s="33" t="s">
        <v>499</v>
      </c>
      <c r="B68" s="53" t="s">
        <v>14</v>
      </c>
      <c r="C68" s="17" t="s">
        <v>500</v>
      </c>
      <c r="D68" s="18" t="s">
        <v>15</v>
      </c>
      <c r="E68" s="2" t="s">
        <v>501</v>
      </c>
      <c r="F68" s="56" t="s">
        <v>523</v>
      </c>
      <c r="G68" s="3">
        <v>0</v>
      </c>
      <c r="H68" s="5">
        <v>44981</v>
      </c>
      <c r="I68" s="5"/>
      <c r="J68" s="4"/>
      <c r="K68" s="28"/>
      <c r="L68" s="30"/>
      <c r="M68" s="37"/>
    </row>
    <row r="69" spans="1:13" ht="50.1" customHeight="1" x14ac:dyDescent="0.25">
      <c r="A69" s="33" t="s">
        <v>502</v>
      </c>
      <c r="B69" s="53" t="s">
        <v>14</v>
      </c>
      <c r="C69" s="17" t="s">
        <v>503</v>
      </c>
      <c r="D69" s="18" t="s">
        <v>15</v>
      </c>
      <c r="E69" s="56" t="s">
        <v>504</v>
      </c>
      <c r="F69" s="56" t="s">
        <v>504</v>
      </c>
      <c r="G69" s="3">
        <v>46800</v>
      </c>
      <c r="H69" s="5">
        <v>44984</v>
      </c>
      <c r="I69" s="5"/>
      <c r="J69" s="4"/>
      <c r="K69" s="28"/>
      <c r="L69" s="30"/>
      <c r="M69" s="37"/>
    </row>
    <row r="70" spans="1:13" ht="50.1" customHeight="1" x14ac:dyDescent="0.25">
      <c r="A70" s="33" t="s">
        <v>505</v>
      </c>
      <c r="B70" s="53" t="s">
        <v>14</v>
      </c>
      <c r="C70" s="17" t="s">
        <v>506</v>
      </c>
      <c r="D70" s="18" t="s">
        <v>15</v>
      </c>
      <c r="E70" s="79" t="s">
        <v>81</v>
      </c>
      <c r="F70" s="2" t="s">
        <v>81</v>
      </c>
      <c r="G70" s="3">
        <v>0</v>
      </c>
      <c r="H70" s="5">
        <v>44986</v>
      </c>
      <c r="I70" s="89">
        <v>45291</v>
      </c>
      <c r="J70" s="4"/>
      <c r="K70" s="28"/>
      <c r="L70" s="30"/>
      <c r="M70" s="37"/>
    </row>
    <row r="71" spans="1:13" ht="50.1" customHeight="1" x14ac:dyDescent="0.25">
      <c r="A71" s="33" t="s">
        <v>507</v>
      </c>
      <c r="B71" s="53" t="s">
        <v>14</v>
      </c>
      <c r="C71" s="17" t="s">
        <v>508</v>
      </c>
      <c r="D71" s="18" t="s">
        <v>15</v>
      </c>
      <c r="E71" s="56" t="s">
        <v>193</v>
      </c>
      <c r="F71" s="56" t="s">
        <v>193</v>
      </c>
      <c r="G71" s="3">
        <v>0</v>
      </c>
      <c r="H71" s="5">
        <v>44986</v>
      </c>
      <c r="I71" s="5"/>
      <c r="J71" s="4"/>
      <c r="K71" s="28"/>
      <c r="L71" s="30"/>
      <c r="M71" s="37"/>
    </row>
    <row r="72" spans="1:13" ht="50.1" customHeight="1" x14ac:dyDescent="0.25">
      <c r="A72" s="33" t="s">
        <v>509</v>
      </c>
      <c r="B72" s="53" t="s">
        <v>14</v>
      </c>
      <c r="C72" s="17" t="s">
        <v>510</v>
      </c>
      <c r="D72" s="18" t="s">
        <v>15</v>
      </c>
      <c r="E72" s="56" t="s">
        <v>216</v>
      </c>
      <c r="F72" s="56" t="s">
        <v>216</v>
      </c>
      <c r="G72" s="3">
        <v>0</v>
      </c>
      <c r="H72" s="5">
        <v>44988</v>
      </c>
      <c r="I72" s="5"/>
      <c r="J72" s="4"/>
      <c r="K72" s="28"/>
      <c r="L72" s="30"/>
      <c r="M72" s="37"/>
    </row>
    <row r="73" spans="1:13" ht="50.1" customHeight="1" x14ac:dyDescent="0.25">
      <c r="A73" s="33" t="s">
        <v>514</v>
      </c>
      <c r="B73" s="53" t="s">
        <v>14</v>
      </c>
      <c r="C73" s="17" t="s">
        <v>513</v>
      </c>
      <c r="D73" s="18" t="s">
        <v>15</v>
      </c>
      <c r="E73" s="2" t="s">
        <v>220</v>
      </c>
      <c r="F73" s="2" t="s">
        <v>220</v>
      </c>
      <c r="G73" s="3">
        <v>0</v>
      </c>
      <c r="H73" s="5">
        <v>11755</v>
      </c>
      <c r="I73" s="5"/>
      <c r="J73" s="4"/>
      <c r="K73" s="28"/>
      <c r="L73" s="30"/>
      <c r="M73" s="37"/>
    </row>
    <row r="74" spans="1:13" ht="50.1" customHeight="1" x14ac:dyDescent="0.25">
      <c r="A74" s="33" t="s">
        <v>515</v>
      </c>
      <c r="B74" s="53" t="s">
        <v>14</v>
      </c>
      <c r="C74" s="74" t="s">
        <v>512</v>
      </c>
      <c r="D74" s="18" t="s">
        <v>15</v>
      </c>
      <c r="E74" s="56" t="s">
        <v>215</v>
      </c>
      <c r="F74" s="56" t="s">
        <v>215</v>
      </c>
      <c r="G74" s="3">
        <v>0</v>
      </c>
      <c r="H74" s="5">
        <v>44992</v>
      </c>
      <c r="I74" s="5"/>
      <c r="J74" s="4"/>
      <c r="K74" s="28"/>
      <c r="L74" s="30"/>
      <c r="M74" s="37"/>
    </row>
    <row r="75" spans="1:13" ht="50.1" customHeight="1" x14ac:dyDescent="0.25">
      <c r="A75" s="33" t="s">
        <v>517</v>
      </c>
      <c r="B75" s="53" t="s">
        <v>14</v>
      </c>
      <c r="C75" s="17" t="s">
        <v>516</v>
      </c>
      <c r="D75" s="18" t="s">
        <v>15</v>
      </c>
      <c r="E75" s="56" t="s">
        <v>93</v>
      </c>
      <c r="F75" s="56" t="s">
        <v>93</v>
      </c>
      <c r="G75" s="3">
        <v>0</v>
      </c>
      <c r="H75" s="5">
        <v>44995</v>
      </c>
      <c r="I75" s="5"/>
      <c r="J75" s="4"/>
      <c r="K75" s="28"/>
      <c r="L75" s="30"/>
      <c r="M75" s="37"/>
    </row>
    <row r="76" spans="1:13" ht="50.1" customHeight="1" x14ac:dyDescent="0.25">
      <c r="A76" s="33" t="s">
        <v>520</v>
      </c>
      <c r="B76" s="53" t="s">
        <v>14</v>
      </c>
      <c r="C76" s="17" t="s">
        <v>519</v>
      </c>
      <c r="D76" s="18" t="s">
        <v>15</v>
      </c>
      <c r="E76" s="56" t="s">
        <v>518</v>
      </c>
      <c r="F76" s="56" t="s">
        <v>518</v>
      </c>
      <c r="G76" s="3">
        <v>250</v>
      </c>
      <c r="H76" s="5">
        <v>44995</v>
      </c>
      <c r="I76" s="5"/>
      <c r="J76" s="4"/>
      <c r="K76" s="28"/>
      <c r="L76" s="30"/>
      <c r="M76" s="37"/>
    </row>
    <row r="77" spans="1:13" ht="50.1" customHeight="1" x14ac:dyDescent="0.25">
      <c r="A77" s="75" t="s">
        <v>522</v>
      </c>
      <c r="B77" s="53" t="s">
        <v>14</v>
      </c>
      <c r="C77" s="17" t="s">
        <v>521</v>
      </c>
      <c r="D77" s="18" t="s">
        <v>15</v>
      </c>
      <c r="E77" s="56" t="s">
        <v>29</v>
      </c>
      <c r="F77" s="56" t="s">
        <v>29</v>
      </c>
      <c r="G77" s="3">
        <v>1500</v>
      </c>
      <c r="H77" s="5">
        <v>45001</v>
      </c>
      <c r="I77" s="5"/>
      <c r="J77" s="4"/>
      <c r="K77" s="28"/>
      <c r="L77" s="30"/>
      <c r="M77" s="37"/>
    </row>
    <row r="78" spans="1:13" ht="50.1" customHeight="1" x14ac:dyDescent="0.25">
      <c r="A78" s="33" t="s">
        <v>524</v>
      </c>
      <c r="B78" s="53" t="s">
        <v>14</v>
      </c>
      <c r="C78" s="17" t="s">
        <v>525</v>
      </c>
      <c r="D78" s="18" t="s">
        <v>15</v>
      </c>
      <c r="E78" s="56" t="s">
        <v>199</v>
      </c>
      <c r="F78" s="56" t="s">
        <v>199</v>
      </c>
      <c r="G78" s="3">
        <v>18000</v>
      </c>
      <c r="H78" s="5">
        <v>45291</v>
      </c>
      <c r="I78" s="5"/>
      <c r="J78" s="4"/>
      <c r="K78" s="28"/>
      <c r="L78" s="30"/>
      <c r="M78" s="37"/>
    </row>
    <row r="79" spans="1:13" ht="50.1" customHeight="1" x14ac:dyDescent="0.25">
      <c r="A79" s="33" t="s">
        <v>528</v>
      </c>
      <c r="B79" s="53" t="s">
        <v>14</v>
      </c>
      <c r="C79" s="17" t="s">
        <v>529</v>
      </c>
      <c r="D79" s="18" t="s">
        <v>15</v>
      </c>
      <c r="E79" s="56" t="s">
        <v>23</v>
      </c>
      <c r="F79" s="56" t="s">
        <v>23</v>
      </c>
      <c r="G79" s="3">
        <v>800</v>
      </c>
      <c r="H79" s="5">
        <v>45002</v>
      </c>
      <c r="I79" s="5"/>
      <c r="J79" s="4"/>
      <c r="K79" s="28"/>
      <c r="L79" s="30"/>
      <c r="M79" s="37"/>
    </row>
    <row r="80" spans="1:13" ht="50.1" customHeight="1" x14ac:dyDescent="0.25">
      <c r="A80" s="33" t="s">
        <v>526</v>
      </c>
      <c r="B80" s="53" t="s">
        <v>14</v>
      </c>
      <c r="C80" s="17" t="s">
        <v>527</v>
      </c>
      <c r="D80" s="18" t="s">
        <v>15</v>
      </c>
      <c r="E80" s="56" t="s">
        <v>23</v>
      </c>
      <c r="F80" s="56" t="s">
        <v>23</v>
      </c>
      <c r="G80" s="3">
        <v>80</v>
      </c>
      <c r="H80" s="5">
        <v>45002</v>
      </c>
      <c r="I80" s="5"/>
      <c r="J80" s="4"/>
      <c r="K80" s="28"/>
      <c r="L80" s="30"/>
      <c r="M80" s="37"/>
    </row>
    <row r="81" spans="1:13" ht="50.1" customHeight="1" x14ac:dyDescent="0.25">
      <c r="A81" s="33" t="s">
        <v>530</v>
      </c>
      <c r="B81" s="53" t="s">
        <v>14</v>
      </c>
      <c r="C81" s="17" t="s">
        <v>531</v>
      </c>
      <c r="D81" s="18" t="s">
        <v>15</v>
      </c>
      <c r="E81" s="56" t="s">
        <v>24</v>
      </c>
      <c r="F81" s="56" t="s">
        <v>24</v>
      </c>
      <c r="G81" s="3">
        <v>1000</v>
      </c>
      <c r="H81" s="5">
        <v>45006</v>
      </c>
      <c r="I81" s="5"/>
      <c r="J81" s="4"/>
      <c r="K81" s="28"/>
      <c r="L81" s="30"/>
      <c r="M81" s="37"/>
    </row>
    <row r="82" spans="1:13" ht="50.1" customHeight="1" x14ac:dyDescent="0.25">
      <c r="A82" s="33" t="s">
        <v>533</v>
      </c>
      <c r="B82" s="53" t="s">
        <v>14</v>
      </c>
      <c r="C82" s="17" t="s">
        <v>532</v>
      </c>
      <c r="D82" s="18" t="s">
        <v>15</v>
      </c>
      <c r="E82" s="2" t="s">
        <v>46</v>
      </c>
      <c r="F82" s="2" t="s">
        <v>46</v>
      </c>
      <c r="G82" s="3">
        <v>3170</v>
      </c>
      <c r="H82" s="5">
        <v>45007</v>
      </c>
      <c r="I82" s="5"/>
      <c r="J82" s="4"/>
      <c r="K82" s="28"/>
      <c r="L82" s="30"/>
      <c r="M82" s="37"/>
    </row>
    <row r="83" spans="1:13" ht="50.1" customHeight="1" x14ac:dyDescent="0.25">
      <c r="A83" s="33">
        <v>9728655414</v>
      </c>
      <c r="B83" s="53" t="s">
        <v>14</v>
      </c>
      <c r="C83" s="17" t="s">
        <v>503</v>
      </c>
      <c r="D83" s="18" t="s">
        <v>15</v>
      </c>
      <c r="E83" s="56" t="s">
        <v>534</v>
      </c>
      <c r="F83" s="56" t="s">
        <v>534</v>
      </c>
      <c r="G83" s="3">
        <v>88500</v>
      </c>
      <c r="H83" s="5">
        <v>45007</v>
      </c>
      <c r="I83" s="5"/>
      <c r="J83" s="4"/>
      <c r="K83" s="28"/>
      <c r="L83" s="30"/>
      <c r="M83" s="37"/>
    </row>
    <row r="84" spans="1:13" ht="50.1" customHeight="1" x14ac:dyDescent="0.25">
      <c r="A84" s="33"/>
      <c r="B84" s="53" t="s">
        <v>14</v>
      </c>
      <c r="C84" s="17"/>
      <c r="D84" s="18" t="s">
        <v>15</v>
      </c>
      <c r="E84" s="56"/>
      <c r="F84" s="56"/>
      <c r="G84" s="3"/>
      <c r="H84" s="5"/>
      <c r="I84" s="5"/>
      <c r="J84" s="4"/>
      <c r="K84" s="28"/>
      <c r="L84" s="30"/>
      <c r="M84" s="37"/>
    </row>
    <row r="85" spans="1:13" ht="50.1" customHeight="1" x14ac:dyDescent="0.25">
      <c r="A85" s="33"/>
      <c r="B85" s="53" t="s">
        <v>14</v>
      </c>
      <c r="C85" s="17"/>
      <c r="D85" s="18" t="s">
        <v>15</v>
      </c>
      <c r="E85" s="56"/>
      <c r="F85" s="56"/>
      <c r="G85" s="3"/>
      <c r="H85" s="5"/>
      <c r="I85" s="5"/>
      <c r="J85" s="4"/>
      <c r="K85" s="28"/>
      <c r="L85" s="30"/>
      <c r="M85" s="37"/>
    </row>
    <row r="86" spans="1:13" ht="50.1" customHeight="1" x14ac:dyDescent="0.25">
      <c r="A86" s="33"/>
      <c r="B86" s="53" t="s">
        <v>14</v>
      </c>
      <c r="C86" s="17"/>
      <c r="D86" s="18"/>
      <c r="E86" s="58"/>
      <c r="F86" s="58"/>
      <c r="G86" s="19"/>
      <c r="H86" s="21"/>
      <c r="I86" s="21"/>
      <c r="J86" s="20"/>
      <c r="K86" s="28"/>
      <c r="L86" s="30"/>
      <c r="M86" s="37"/>
    </row>
    <row r="87" spans="1:13" ht="50.1" customHeight="1" x14ac:dyDescent="0.25">
      <c r="A87" s="33"/>
      <c r="B87" s="53" t="s">
        <v>14</v>
      </c>
      <c r="C87" s="17"/>
      <c r="D87" s="18" t="s">
        <v>15</v>
      </c>
      <c r="E87" s="56"/>
      <c r="F87" s="56"/>
      <c r="G87" s="3"/>
      <c r="H87" s="5"/>
      <c r="I87" s="5"/>
      <c r="J87" s="4"/>
      <c r="K87" s="28"/>
      <c r="L87" s="30"/>
      <c r="M87" s="37"/>
    </row>
    <row r="88" spans="1:13" ht="50.1" customHeight="1" x14ac:dyDescent="0.25">
      <c r="A88" s="33"/>
      <c r="B88" s="53" t="s">
        <v>14</v>
      </c>
      <c r="C88" s="17"/>
      <c r="D88" s="18" t="s">
        <v>15</v>
      </c>
      <c r="E88" s="56"/>
      <c r="F88" s="56"/>
      <c r="G88" s="3"/>
      <c r="H88" s="5"/>
      <c r="I88" s="5"/>
      <c r="J88" s="4"/>
      <c r="K88" s="28"/>
      <c r="L88" s="30"/>
      <c r="M88" s="37"/>
    </row>
    <row r="89" spans="1:13" ht="50.1" customHeight="1" x14ac:dyDescent="0.25">
      <c r="A89" s="33"/>
      <c r="B89" s="53" t="s">
        <v>14</v>
      </c>
      <c r="C89" s="17"/>
      <c r="D89" s="18" t="s">
        <v>15</v>
      </c>
      <c r="E89" s="56"/>
      <c r="F89" s="56"/>
      <c r="G89" s="3"/>
      <c r="H89" s="5"/>
      <c r="I89" s="5"/>
      <c r="J89" s="4"/>
      <c r="K89" s="28"/>
      <c r="L89" s="30"/>
      <c r="M89" s="37"/>
    </row>
    <row r="90" spans="1:13" ht="50.1" customHeight="1" x14ac:dyDescent="0.25">
      <c r="A90" s="33"/>
      <c r="B90" s="53" t="s">
        <v>14</v>
      </c>
      <c r="C90" s="17"/>
      <c r="D90" s="18" t="s">
        <v>15</v>
      </c>
      <c r="E90" s="2"/>
      <c r="F90" s="2"/>
      <c r="G90" s="3"/>
      <c r="H90" s="5"/>
      <c r="I90" s="5"/>
      <c r="J90" s="4"/>
      <c r="K90" s="28"/>
      <c r="L90" s="30"/>
      <c r="M90" s="37"/>
    </row>
    <row r="91" spans="1:13" ht="50.1" customHeight="1" x14ac:dyDescent="0.25">
      <c r="A91" s="33"/>
      <c r="B91" s="53" t="s">
        <v>14</v>
      </c>
      <c r="C91" s="17"/>
      <c r="D91" s="18" t="s">
        <v>15</v>
      </c>
      <c r="E91" s="56"/>
      <c r="F91" s="56"/>
      <c r="G91" s="3"/>
      <c r="H91" s="5"/>
      <c r="I91" s="5"/>
      <c r="J91" s="4"/>
      <c r="K91" s="28"/>
      <c r="L91" s="30"/>
      <c r="M91" s="37"/>
    </row>
    <row r="92" spans="1:13" ht="50.1" customHeight="1" x14ac:dyDescent="0.25">
      <c r="A92" s="33"/>
      <c r="B92" s="53" t="s">
        <v>14</v>
      </c>
      <c r="C92" s="17"/>
      <c r="D92" s="18" t="s">
        <v>15</v>
      </c>
      <c r="E92" s="56"/>
      <c r="F92" s="56"/>
      <c r="G92" s="3"/>
      <c r="H92" s="5"/>
      <c r="I92" s="5"/>
      <c r="J92" s="4"/>
      <c r="K92" s="28"/>
      <c r="L92" s="30"/>
      <c r="M92" s="37"/>
    </row>
    <row r="93" spans="1:13" ht="50.1" customHeight="1" x14ac:dyDescent="0.25">
      <c r="A93" s="33"/>
      <c r="B93" s="53" t="s">
        <v>14</v>
      </c>
      <c r="C93" s="17"/>
      <c r="D93" s="18" t="s">
        <v>15</v>
      </c>
      <c r="E93" s="56"/>
      <c r="F93" s="56"/>
      <c r="G93" s="3"/>
      <c r="H93" s="5"/>
      <c r="I93" s="5"/>
      <c r="J93" s="4"/>
      <c r="K93" s="28"/>
      <c r="L93" s="30"/>
      <c r="M93" s="37"/>
    </row>
    <row r="94" spans="1:13" ht="50.1" customHeight="1" x14ac:dyDescent="0.25">
      <c r="A94" s="33"/>
      <c r="B94" s="53" t="s">
        <v>14</v>
      </c>
      <c r="C94" s="17"/>
      <c r="D94" s="18" t="s">
        <v>15</v>
      </c>
      <c r="E94" s="56"/>
      <c r="F94" s="56"/>
      <c r="G94" s="3"/>
      <c r="H94" s="5"/>
      <c r="I94" s="5"/>
      <c r="J94" s="4"/>
      <c r="K94" s="28"/>
      <c r="L94" s="30"/>
      <c r="M94" s="37"/>
    </row>
    <row r="95" spans="1:13" ht="50.1" customHeight="1" x14ac:dyDescent="0.25">
      <c r="A95" s="33"/>
      <c r="B95" s="53" t="s">
        <v>14</v>
      </c>
      <c r="C95" s="17"/>
      <c r="D95" s="18" t="s">
        <v>15</v>
      </c>
      <c r="E95" s="56"/>
      <c r="F95" s="56"/>
      <c r="G95" s="3"/>
      <c r="H95" s="5"/>
      <c r="I95" s="5"/>
      <c r="J95" s="4"/>
      <c r="K95" s="28"/>
      <c r="L95" s="30"/>
      <c r="M95" s="37"/>
    </row>
    <row r="96" spans="1:13" ht="50.1" customHeight="1" x14ac:dyDescent="0.25">
      <c r="A96" s="33"/>
      <c r="B96" s="53" t="s">
        <v>14</v>
      </c>
      <c r="C96" s="17"/>
      <c r="D96" s="18" t="s">
        <v>15</v>
      </c>
      <c r="E96" s="56"/>
      <c r="F96" s="56"/>
      <c r="G96" s="3"/>
      <c r="H96" s="5"/>
      <c r="I96" s="5"/>
      <c r="J96" s="4"/>
      <c r="K96" s="28"/>
      <c r="L96" s="30"/>
      <c r="M96" s="37"/>
    </row>
    <row r="97" spans="1:13" ht="50.1" customHeight="1" x14ac:dyDescent="0.25">
      <c r="A97" s="33"/>
      <c r="B97" s="53" t="s">
        <v>14</v>
      </c>
      <c r="C97" s="17"/>
      <c r="D97" s="18" t="s">
        <v>15</v>
      </c>
      <c r="E97" s="56"/>
      <c r="F97" s="56"/>
      <c r="G97" s="3"/>
      <c r="H97" s="5"/>
      <c r="I97" s="5"/>
      <c r="J97" s="4"/>
      <c r="K97" s="28"/>
      <c r="L97" s="30"/>
      <c r="M97" s="37"/>
    </row>
    <row r="98" spans="1:13" ht="50.1" customHeight="1" x14ac:dyDescent="0.25">
      <c r="A98" s="33"/>
      <c r="B98" s="53" t="s">
        <v>14</v>
      </c>
      <c r="C98" s="17"/>
      <c r="D98" s="18" t="s">
        <v>15</v>
      </c>
      <c r="E98" s="56"/>
      <c r="F98" s="56"/>
      <c r="G98" s="3"/>
      <c r="H98" s="5"/>
      <c r="I98" s="5"/>
      <c r="J98" s="4"/>
      <c r="K98" s="28"/>
      <c r="L98" s="30"/>
      <c r="M98" s="37"/>
    </row>
    <row r="99" spans="1:13" ht="50.1" customHeight="1" x14ac:dyDescent="0.25">
      <c r="A99" s="33"/>
      <c r="B99" s="53" t="s">
        <v>14</v>
      </c>
      <c r="C99" s="17"/>
      <c r="D99" s="18" t="s">
        <v>15</v>
      </c>
      <c r="E99" s="56"/>
      <c r="F99" s="56"/>
      <c r="G99" s="3"/>
      <c r="H99" s="5"/>
      <c r="I99" s="5"/>
      <c r="J99" s="4"/>
      <c r="K99" s="28"/>
      <c r="L99" s="30"/>
      <c r="M99" s="37"/>
    </row>
    <row r="100" spans="1:13" ht="50.1" customHeight="1" x14ac:dyDescent="0.25">
      <c r="A100" s="33"/>
      <c r="B100" s="53" t="s">
        <v>14</v>
      </c>
      <c r="C100" s="17"/>
      <c r="D100" s="18" t="s">
        <v>15</v>
      </c>
      <c r="E100" s="56"/>
      <c r="F100" s="56"/>
      <c r="G100" s="3"/>
      <c r="H100" s="5"/>
      <c r="I100" s="5"/>
      <c r="J100" s="4"/>
      <c r="K100" s="28"/>
      <c r="L100" s="30"/>
      <c r="M100" s="37"/>
    </row>
    <row r="101" spans="1:13" ht="50.1" customHeight="1" x14ac:dyDescent="0.25">
      <c r="A101" s="33"/>
      <c r="B101" s="53" t="s">
        <v>14</v>
      </c>
      <c r="C101" s="17"/>
      <c r="D101" s="18" t="s">
        <v>15</v>
      </c>
      <c r="E101" s="56"/>
      <c r="F101" s="56"/>
      <c r="G101" s="3"/>
      <c r="H101" s="5"/>
      <c r="I101" s="5"/>
      <c r="J101" s="4"/>
      <c r="K101" s="28"/>
      <c r="L101" s="30"/>
      <c r="M101" s="37"/>
    </row>
    <row r="102" spans="1:13" ht="50.1" customHeight="1" x14ac:dyDescent="0.25">
      <c r="A102" s="33"/>
      <c r="B102" s="53" t="s">
        <v>14</v>
      </c>
      <c r="C102" s="17"/>
      <c r="D102" s="18" t="s">
        <v>15</v>
      </c>
      <c r="E102" s="56"/>
      <c r="F102" s="56"/>
      <c r="G102" s="3"/>
      <c r="H102" s="5"/>
      <c r="I102" s="5"/>
      <c r="J102" s="4"/>
      <c r="K102" s="28"/>
      <c r="L102" s="30"/>
      <c r="M102" s="37"/>
    </row>
    <row r="103" spans="1:13" ht="50.1" customHeight="1" x14ac:dyDescent="0.25">
      <c r="A103" s="33"/>
      <c r="B103" s="53" t="s">
        <v>14</v>
      </c>
      <c r="C103" s="17"/>
      <c r="D103" s="18" t="s">
        <v>15</v>
      </c>
      <c r="E103" s="56"/>
      <c r="F103" s="56"/>
      <c r="G103" s="3"/>
      <c r="H103" s="5"/>
      <c r="I103" s="5"/>
      <c r="J103" s="4"/>
      <c r="K103" s="28"/>
      <c r="L103" s="30"/>
      <c r="M103" s="37"/>
    </row>
    <row r="104" spans="1:13" ht="50.1" customHeight="1" x14ac:dyDescent="0.25">
      <c r="A104" s="33"/>
      <c r="B104" s="53" t="s">
        <v>14</v>
      </c>
      <c r="C104" s="17"/>
      <c r="D104" s="18" t="s">
        <v>15</v>
      </c>
      <c r="E104" s="56"/>
      <c r="F104" s="56"/>
      <c r="G104" s="3"/>
      <c r="H104" s="5"/>
      <c r="I104" s="5"/>
      <c r="J104" s="4"/>
      <c r="K104" s="28"/>
      <c r="L104" s="30"/>
      <c r="M104" s="37"/>
    </row>
    <row r="105" spans="1:13" ht="50.1" customHeight="1" x14ac:dyDescent="0.25">
      <c r="A105" s="33"/>
      <c r="B105" s="53" t="s">
        <v>14</v>
      </c>
      <c r="C105" s="17"/>
      <c r="D105" s="18" t="s">
        <v>15</v>
      </c>
      <c r="E105" s="56"/>
      <c r="F105" s="56"/>
      <c r="G105" s="3"/>
      <c r="H105" s="5"/>
      <c r="I105" s="5"/>
      <c r="J105" s="4"/>
      <c r="K105" s="28"/>
      <c r="L105" s="30"/>
      <c r="M105" s="37"/>
    </row>
    <row r="106" spans="1:13" ht="50.1" customHeight="1" x14ac:dyDescent="0.25">
      <c r="A106" s="33"/>
      <c r="B106" s="53" t="s">
        <v>14</v>
      </c>
      <c r="C106" s="17"/>
      <c r="D106" s="18" t="s">
        <v>15</v>
      </c>
      <c r="E106" s="56"/>
      <c r="F106" s="56"/>
      <c r="G106" s="3"/>
      <c r="H106" s="5"/>
      <c r="I106" s="5"/>
      <c r="J106" s="4"/>
      <c r="K106" s="28"/>
      <c r="L106" s="30"/>
      <c r="M106" s="37"/>
    </row>
    <row r="107" spans="1:13" ht="50.1" customHeight="1" x14ac:dyDescent="0.25">
      <c r="A107" s="33"/>
      <c r="B107" s="53" t="s">
        <v>14</v>
      </c>
      <c r="C107" s="17"/>
      <c r="D107" s="18" t="s">
        <v>15</v>
      </c>
      <c r="E107" s="56"/>
      <c r="F107" s="56"/>
      <c r="G107" s="3"/>
      <c r="H107" s="5"/>
      <c r="I107" s="5"/>
      <c r="J107" s="4"/>
      <c r="K107" s="28"/>
      <c r="L107" s="30"/>
      <c r="M107" s="37"/>
    </row>
    <row r="108" spans="1:13" ht="50.1" customHeight="1" x14ac:dyDescent="0.25">
      <c r="A108" s="33"/>
      <c r="B108" s="53" t="s">
        <v>14</v>
      </c>
      <c r="C108" s="17"/>
      <c r="D108" s="18" t="s">
        <v>15</v>
      </c>
      <c r="E108" s="56"/>
      <c r="F108" s="56"/>
      <c r="G108" s="3"/>
      <c r="H108" s="5"/>
      <c r="I108" s="5"/>
      <c r="J108" s="4"/>
      <c r="K108" s="28"/>
      <c r="L108" s="30"/>
      <c r="M108" s="37"/>
    </row>
    <row r="109" spans="1:13" ht="50.1" customHeight="1" x14ac:dyDescent="0.25">
      <c r="A109" s="33"/>
      <c r="B109" s="53" t="s">
        <v>14</v>
      </c>
      <c r="C109" s="17"/>
      <c r="D109" s="18" t="s">
        <v>15</v>
      </c>
      <c r="E109" s="56"/>
      <c r="F109" s="56"/>
      <c r="G109" s="3"/>
      <c r="H109" s="5"/>
      <c r="I109" s="5"/>
      <c r="J109" s="4"/>
      <c r="K109" s="28"/>
      <c r="L109" s="30"/>
      <c r="M109" s="37"/>
    </row>
    <row r="110" spans="1:13" ht="50.1" customHeight="1" x14ac:dyDescent="0.25">
      <c r="A110" s="33"/>
      <c r="B110" s="53" t="s">
        <v>14</v>
      </c>
      <c r="C110" s="17"/>
      <c r="D110" s="18" t="s">
        <v>15</v>
      </c>
      <c r="E110" s="56"/>
      <c r="F110" s="56"/>
      <c r="G110" s="3"/>
      <c r="H110" s="5"/>
      <c r="I110" s="5"/>
      <c r="J110" s="4"/>
      <c r="K110" s="28"/>
      <c r="L110" s="30"/>
      <c r="M110" s="37"/>
    </row>
    <row r="111" spans="1:13" ht="50.1" customHeight="1" x14ac:dyDescent="0.25">
      <c r="A111" s="33"/>
      <c r="B111" s="53" t="s">
        <v>14</v>
      </c>
      <c r="C111" s="17"/>
      <c r="D111" s="18" t="s">
        <v>15</v>
      </c>
      <c r="E111" s="2"/>
      <c r="F111" s="2"/>
      <c r="G111" s="3"/>
      <c r="H111" s="5"/>
      <c r="I111" s="5"/>
      <c r="J111" s="4"/>
      <c r="K111" s="28"/>
      <c r="L111" s="30"/>
      <c r="M111" s="37"/>
    </row>
    <row r="112" spans="1:13" ht="50.1" customHeight="1" x14ac:dyDescent="0.25">
      <c r="A112" s="33"/>
      <c r="B112" s="53" t="s">
        <v>14</v>
      </c>
      <c r="C112" s="17"/>
      <c r="D112" s="18" t="s">
        <v>15</v>
      </c>
      <c r="E112" s="56"/>
      <c r="F112" s="56"/>
      <c r="G112" s="3"/>
      <c r="H112" s="5"/>
      <c r="I112" s="5"/>
      <c r="J112" s="4"/>
      <c r="K112" s="28"/>
      <c r="L112" s="30"/>
      <c r="M112" s="37"/>
    </row>
    <row r="113" spans="1:13" ht="50.1" customHeight="1" x14ac:dyDescent="0.25">
      <c r="A113" s="33"/>
      <c r="B113" s="53" t="s">
        <v>14</v>
      </c>
      <c r="C113" s="17"/>
      <c r="D113" s="18" t="s">
        <v>15</v>
      </c>
      <c r="E113" s="56"/>
      <c r="F113" s="56"/>
      <c r="G113" s="3"/>
      <c r="H113" s="5"/>
      <c r="I113" s="5"/>
      <c r="J113" s="4"/>
      <c r="K113" s="28"/>
      <c r="L113" s="30"/>
      <c r="M113" s="37"/>
    </row>
    <row r="114" spans="1:13" ht="50.1" customHeight="1" x14ac:dyDescent="0.25">
      <c r="A114" s="33"/>
      <c r="B114" s="53" t="s">
        <v>14</v>
      </c>
      <c r="C114" s="17"/>
      <c r="D114" s="18" t="s">
        <v>15</v>
      </c>
      <c r="E114" s="56"/>
      <c r="F114" s="56"/>
      <c r="G114" s="3"/>
      <c r="H114" s="5"/>
      <c r="I114" s="5"/>
      <c r="J114" s="4"/>
      <c r="K114" s="28"/>
      <c r="L114" s="30"/>
      <c r="M114" s="37"/>
    </row>
    <row r="115" spans="1:13" ht="50.1" customHeight="1" x14ac:dyDescent="0.25">
      <c r="A115" s="33"/>
      <c r="B115" s="53" t="s">
        <v>14</v>
      </c>
      <c r="C115" s="17"/>
      <c r="D115" s="18" t="s">
        <v>15</v>
      </c>
      <c r="E115" s="56"/>
      <c r="F115" s="56"/>
      <c r="G115" s="3"/>
      <c r="H115" s="5"/>
      <c r="I115" s="5"/>
      <c r="J115" s="4"/>
      <c r="K115" s="28"/>
      <c r="L115" s="30"/>
      <c r="M115" s="37"/>
    </row>
    <row r="116" spans="1:13" ht="50.1" customHeight="1" x14ac:dyDescent="0.25">
      <c r="A116" s="33"/>
      <c r="B116" s="53" t="s">
        <v>14</v>
      </c>
      <c r="C116" s="17"/>
      <c r="D116" s="18" t="s">
        <v>15</v>
      </c>
      <c r="E116" s="56"/>
      <c r="F116" s="56"/>
      <c r="G116" s="3"/>
      <c r="H116" s="5"/>
      <c r="I116" s="5"/>
      <c r="J116" s="4"/>
      <c r="K116" s="28"/>
      <c r="L116" s="30"/>
      <c r="M116" s="37"/>
    </row>
    <row r="117" spans="1:13" ht="50.1" customHeight="1" x14ac:dyDescent="0.25">
      <c r="A117" s="33"/>
      <c r="B117" s="53" t="s">
        <v>14</v>
      </c>
      <c r="C117" s="17"/>
      <c r="D117" s="18" t="s">
        <v>15</v>
      </c>
      <c r="E117" s="56"/>
      <c r="F117" s="56"/>
      <c r="G117" s="3"/>
      <c r="H117" s="5"/>
      <c r="I117" s="5"/>
      <c r="J117" s="4"/>
      <c r="K117" s="28"/>
      <c r="L117" s="30"/>
      <c r="M117" s="37"/>
    </row>
    <row r="118" spans="1:13" ht="50.1" customHeight="1" x14ac:dyDescent="0.25">
      <c r="A118" s="33"/>
      <c r="B118" s="53" t="s">
        <v>14</v>
      </c>
      <c r="C118" s="17"/>
      <c r="D118" s="18" t="s">
        <v>15</v>
      </c>
      <c r="E118" s="56"/>
      <c r="F118" s="56"/>
      <c r="G118" s="3"/>
      <c r="H118" s="5"/>
      <c r="I118" s="5"/>
      <c r="J118" s="4"/>
      <c r="K118" s="28"/>
      <c r="L118" s="30"/>
      <c r="M118" s="37"/>
    </row>
    <row r="119" spans="1:13" ht="50.1" customHeight="1" x14ac:dyDescent="0.25">
      <c r="A119" s="33"/>
      <c r="B119" s="53" t="s">
        <v>14</v>
      </c>
      <c r="C119" s="17"/>
      <c r="D119" s="18" t="s">
        <v>15</v>
      </c>
      <c r="E119" s="56"/>
      <c r="F119" s="56"/>
      <c r="G119" s="3"/>
      <c r="H119" s="5"/>
      <c r="I119" s="5"/>
      <c r="J119" s="4"/>
      <c r="K119" s="28"/>
      <c r="L119" s="30"/>
      <c r="M119" s="37"/>
    </row>
    <row r="120" spans="1:13" ht="50.1" customHeight="1" x14ac:dyDescent="0.25">
      <c r="A120" s="33"/>
      <c r="B120" s="53" t="s">
        <v>14</v>
      </c>
      <c r="C120" s="17"/>
      <c r="D120" s="18" t="s">
        <v>15</v>
      </c>
      <c r="E120" s="56"/>
      <c r="F120" s="56"/>
      <c r="G120" s="3"/>
      <c r="H120" s="5"/>
      <c r="I120" s="5"/>
      <c r="J120" s="4"/>
      <c r="K120" s="28"/>
      <c r="L120" s="30"/>
      <c r="M120" s="37"/>
    </row>
    <row r="121" spans="1:13" ht="50.1" customHeight="1" x14ac:dyDescent="0.25">
      <c r="A121" s="33"/>
      <c r="B121" s="53" t="s">
        <v>14</v>
      </c>
      <c r="C121" s="17"/>
      <c r="D121" s="18" t="s">
        <v>15</v>
      </c>
      <c r="E121" s="56"/>
      <c r="F121" s="56"/>
      <c r="G121" s="3"/>
      <c r="H121" s="5"/>
      <c r="I121" s="5"/>
      <c r="J121" s="4"/>
      <c r="K121" s="28"/>
      <c r="L121" s="30"/>
      <c r="M121" s="37"/>
    </row>
    <row r="122" spans="1:13" ht="50.1" customHeight="1" x14ac:dyDescent="0.25">
      <c r="A122" s="33"/>
      <c r="B122" s="53" t="s">
        <v>14</v>
      </c>
      <c r="C122" s="17"/>
      <c r="D122" s="18" t="s">
        <v>15</v>
      </c>
      <c r="E122" s="56"/>
      <c r="F122" s="56"/>
      <c r="G122" s="3"/>
      <c r="H122" s="5"/>
      <c r="I122" s="5"/>
      <c r="J122" s="4"/>
      <c r="K122" s="28"/>
      <c r="L122" s="30"/>
      <c r="M122" s="37"/>
    </row>
    <row r="123" spans="1:13" ht="50.1" customHeight="1" x14ac:dyDescent="0.25">
      <c r="A123" s="33"/>
      <c r="B123" s="53" t="s">
        <v>14</v>
      </c>
      <c r="C123" s="17"/>
      <c r="D123" s="18" t="s">
        <v>15</v>
      </c>
      <c r="E123" s="56"/>
      <c r="F123" s="56"/>
      <c r="G123" s="3"/>
      <c r="H123" s="5"/>
      <c r="I123" s="5"/>
      <c r="J123" s="4"/>
      <c r="K123" s="28"/>
      <c r="L123" s="30"/>
      <c r="M123" s="37"/>
    </row>
    <row r="124" spans="1:13" ht="50.1" customHeight="1" x14ac:dyDescent="0.25">
      <c r="A124" s="33"/>
      <c r="B124" s="53" t="s">
        <v>14</v>
      </c>
      <c r="C124" s="17"/>
      <c r="D124" s="18" t="s">
        <v>15</v>
      </c>
      <c r="E124" s="58"/>
      <c r="F124" s="58"/>
      <c r="G124" s="19"/>
      <c r="H124" s="21"/>
      <c r="I124" s="21"/>
      <c r="J124" s="20"/>
      <c r="K124" s="28"/>
      <c r="L124" s="30"/>
      <c r="M124" s="37"/>
    </row>
    <row r="125" spans="1:13" ht="50.1" customHeight="1" x14ac:dyDescent="0.25">
      <c r="A125" s="33"/>
      <c r="B125" s="53"/>
      <c r="C125" s="6"/>
      <c r="D125" s="2"/>
      <c r="E125" s="22"/>
      <c r="F125" s="67"/>
      <c r="G125" s="51"/>
      <c r="H125" s="48"/>
      <c r="I125" s="48"/>
      <c r="J125" s="4"/>
      <c r="K125" s="28"/>
      <c r="L125" s="30"/>
      <c r="M125" s="37"/>
    </row>
    <row r="126" spans="1:13" ht="50.1" customHeight="1" x14ac:dyDescent="0.25">
      <c r="A126" s="33"/>
      <c r="B126" s="53" t="s">
        <v>14</v>
      </c>
      <c r="C126" s="17"/>
      <c r="D126" s="2" t="s">
        <v>15</v>
      </c>
      <c r="E126" s="1" t="s">
        <v>35</v>
      </c>
      <c r="F126" s="1" t="s">
        <v>35</v>
      </c>
      <c r="G126" s="51"/>
      <c r="H126" s="48"/>
      <c r="I126" s="48"/>
      <c r="J126" s="20"/>
      <c r="K126" s="28"/>
      <c r="L126" s="30"/>
      <c r="M126" s="37"/>
    </row>
    <row r="127" spans="1:13" ht="50.1" customHeight="1" x14ac:dyDescent="0.25">
      <c r="A127" s="33"/>
      <c r="B127" s="53" t="s">
        <v>14</v>
      </c>
      <c r="C127" s="17"/>
      <c r="D127" s="18" t="s">
        <v>15</v>
      </c>
      <c r="E127" s="1" t="s">
        <v>294</v>
      </c>
      <c r="F127" s="1" t="s">
        <v>294</v>
      </c>
      <c r="G127" s="51"/>
      <c r="H127" s="21"/>
      <c r="I127" s="21"/>
      <c r="J127" s="20"/>
      <c r="K127" s="28"/>
      <c r="L127" s="30"/>
      <c r="M127" s="37"/>
    </row>
    <row r="128" spans="1:13" ht="50.1" customHeight="1" x14ac:dyDescent="0.25">
      <c r="A128" s="33"/>
      <c r="B128" s="53" t="s">
        <v>14</v>
      </c>
      <c r="C128" s="17"/>
      <c r="D128" s="18" t="s">
        <v>15</v>
      </c>
      <c r="E128" s="3" t="s">
        <v>127</v>
      </c>
      <c r="F128" s="3" t="s">
        <v>127</v>
      </c>
      <c r="G128" s="51"/>
      <c r="H128" s="21"/>
      <c r="I128" s="21"/>
      <c r="J128" s="20"/>
      <c r="K128" s="28"/>
      <c r="L128" s="30"/>
      <c r="M128" s="37"/>
    </row>
    <row r="129" spans="1:14" ht="50.1" customHeight="1" x14ac:dyDescent="0.25">
      <c r="A129" s="33"/>
      <c r="B129" s="53" t="s">
        <v>14</v>
      </c>
      <c r="C129" s="17"/>
      <c r="D129" s="18" t="s">
        <v>15</v>
      </c>
      <c r="E129" s="22" t="s">
        <v>127</v>
      </c>
      <c r="F129" s="22" t="s">
        <v>127</v>
      </c>
      <c r="G129" s="51"/>
      <c r="H129" s="21"/>
      <c r="I129" s="21"/>
      <c r="J129" s="19"/>
      <c r="K129" s="28"/>
      <c r="L129" s="30"/>
      <c r="M129" s="37"/>
    </row>
    <row r="130" spans="1:14" ht="50.1" customHeight="1" x14ac:dyDescent="0.25">
      <c r="A130" s="33"/>
      <c r="B130" s="53" t="s">
        <v>14</v>
      </c>
      <c r="C130" s="17"/>
      <c r="D130" s="18" t="s">
        <v>15</v>
      </c>
      <c r="E130" s="22" t="s">
        <v>299</v>
      </c>
      <c r="F130" s="22" t="s">
        <v>126</v>
      </c>
      <c r="G130" s="20"/>
      <c r="H130" s="21"/>
      <c r="I130" s="21"/>
      <c r="J130" s="20"/>
      <c r="K130" s="28"/>
      <c r="L130" s="30"/>
      <c r="M130" s="37"/>
    </row>
    <row r="131" spans="1:14" ht="50.1" customHeight="1" x14ac:dyDescent="0.25">
      <c r="A131" s="33"/>
      <c r="B131" s="53" t="s">
        <v>14</v>
      </c>
      <c r="C131" s="17"/>
      <c r="D131" s="18" t="s">
        <v>15</v>
      </c>
      <c r="E131" s="1" t="s">
        <v>103</v>
      </c>
      <c r="F131" s="1" t="s">
        <v>103</v>
      </c>
      <c r="G131" s="51"/>
      <c r="H131" s="21"/>
      <c r="I131" s="21"/>
      <c r="J131" s="20"/>
      <c r="K131" s="28"/>
      <c r="L131" s="30"/>
      <c r="M131" s="37"/>
    </row>
    <row r="132" spans="1:14" ht="50.1" customHeight="1" x14ac:dyDescent="0.25">
      <c r="A132" s="33"/>
      <c r="B132" s="53" t="s">
        <v>14</v>
      </c>
      <c r="C132" s="17"/>
      <c r="D132" s="18" t="s">
        <v>15</v>
      </c>
      <c r="E132" s="3" t="s">
        <v>87</v>
      </c>
      <c r="F132" s="3" t="s">
        <v>87</v>
      </c>
      <c r="G132" s="51"/>
      <c r="H132" s="21"/>
      <c r="I132" s="21"/>
      <c r="J132" s="20"/>
      <c r="K132" s="28"/>
      <c r="L132" s="30"/>
      <c r="M132" s="37"/>
    </row>
    <row r="133" spans="1:14" s="42" customFormat="1" ht="50.1" customHeight="1" x14ac:dyDescent="0.25">
      <c r="A133" s="33"/>
      <c r="B133" s="53" t="s">
        <v>14</v>
      </c>
      <c r="C133" s="17"/>
      <c r="D133" s="18" t="s">
        <v>15</v>
      </c>
      <c r="E133" s="54" t="s">
        <v>199</v>
      </c>
      <c r="F133" s="54" t="s">
        <v>199</v>
      </c>
      <c r="G133" s="51"/>
      <c r="H133" s="21"/>
      <c r="I133" s="21"/>
      <c r="J133" s="20"/>
      <c r="K133" s="26"/>
      <c r="L133" s="26"/>
      <c r="M133" s="34"/>
      <c r="N133" s="34"/>
    </row>
    <row r="134" spans="1:14" s="42" customFormat="1" ht="50.1" customHeight="1" x14ac:dyDescent="0.25">
      <c r="A134" s="75"/>
      <c r="B134" s="53" t="s">
        <v>14</v>
      </c>
      <c r="C134" s="74"/>
      <c r="D134" s="18" t="s">
        <v>15</v>
      </c>
      <c r="E134" s="54" t="s">
        <v>300</v>
      </c>
      <c r="F134" s="54" t="s">
        <v>300</v>
      </c>
      <c r="G134" s="19"/>
      <c r="H134" s="21"/>
      <c r="I134" s="21"/>
      <c r="J134" s="20"/>
      <c r="K134" s="26"/>
      <c r="L134" s="26"/>
      <c r="M134" s="34"/>
      <c r="N134" s="34"/>
    </row>
    <row r="135" spans="1:14" s="42" customFormat="1" ht="50.1" customHeight="1" x14ac:dyDescent="0.25">
      <c r="A135" s="33"/>
      <c r="B135" s="53" t="s">
        <v>14</v>
      </c>
      <c r="C135" s="55"/>
      <c r="D135" s="18" t="s">
        <v>15</v>
      </c>
      <c r="E135" s="55" t="s">
        <v>71</v>
      </c>
      <c r="F135" s="55" t="s">
        <v>71</v>
      </c>
      <c r="G135" s="19"/>
      <c r="H135" s="21"/>
      <c r="I135" s="21"/>
      <c r="J135" s="20"/>
      <c r="K135" s="26"/>
      <c r="L135" s="26"/>
      <c r="M135" s="34"/>
      <c r="N135" s="34"/>
    </row>
    <row r="136" spans="1:14" s="42" customFormat="1" ht="60" customHeight="1" x14ac:dyDescent="0.25">
      <c r="A136" s="33"/>
      <c r="B136" s="53" t="s">
        <v>14</v>
      </c>
      <c r="C136" s="17"/>
      <c r="D136" s="18" t="s">
        <v>15</v>
      </c>
      <c r="E136" s="54" t="s">
        <v>81</v>
      </c>
      <c r="F136" s="54" t="s">
        <v>81</v>
      </c>
      <c r="G136" s="19"/>
      <c r="H136" s="21"/>
      <c r="I136" s="21"/>
      <c r="J136" s="20"/>
      <c r="K136" s="26"/>
      <c r="L136" s="26" t="s">
        <v>253</v>
      </c>
      <c r="M136" s="34"/>
      <c r="N136" s="34"/>
    </row>
    <row r="137" spans="1:14" s="42" customFormat="1" ht="60" customHeight="1" x14ac:dyDescent="0.25">
      <c r="A137" s="33"/>
      <c r="B137" s="6" t="s">
        <v>14</v>
      </c>
      <c r="C137" s="49"/>
      <c r="D137" s="50" t="s">
        <v>15</v>
      </c>
      <c r="E137" s="19" t="s">
        <v>143</v>
      </c>
      <c r="F137" s="19" t="s">
        <v>143</v>
      </c>
      <c r="G137" s="19"/>
      <c r="H137" s="21"/>
      <c r="I137" s="21"/>
      <c r="J137" s="20"/>
      <c r="K137" s="26"/>
      <c r="L137" s="26"/>
      <c r="M137" s="34"/>
      <c r="N137" s="34"/>
    </row>
    <row r="138" spans="1:14" s="42" customFormat="1" ht="60" customHeight="1" x14ac:dyDescent="0.25">
      <c r="A138" s="33"/>
      <c r="B138" s="6" t="s">
        <v>14</v>
      </c>
      <c r="C138" s="49"/>
      <c r="D138" s="50" t="s">
        <v>15</v>
      </c>
      <c r="E138" s="19" t="s">
        <v>40</v>
      </c>
      <c r="F138" s="19" t="s">
        <v>40</v>
      </c>
      <c r="G138" s="19"/>
      <c r="H138" s="21"/>
      <c r="I138" s="45"/>
      <c r="J138" s="47"/>
      <c r="K138" s="26"/>
      <c r="L138" s="26"/>
      <c r="M138" s="34"/>
      <c r="N138" s="34"/>
    </row>
    <row r="139" spans="1:14" s="42" customFormat="1" ht="60" customHeight="1" x14ac:dyDescent="0.25">
      <c r="A139" s="33"/>
      <c r="B139" s="6" t="s">
        <v>14</v>
      </c>
      <c r="C139" s="49"/>
      <c r="D139" s="50" t="s">
        <v>15</v>
      </c>
      <c r="E139" s="54" t="s">
        <v>305</v>
      </c>
      <c r="F139" s="54" t="s">
        <v>305</v>
      </c>
      <c r="G139" s="19"/>
      <c r="H139" s="21"/>
      <c r="I139" s="48"/>
      <c r="J139" s="77"/>
      <c r="K139" s="26"/>
      <c r="L139" s="26"/>
      <c r="M139" s="34"/>
      <c r="N139" s="34"/>
    </row>
    <row r="140" spans="1:14" s="42" customFormat="1" ht="60" customHeight="1" x14ac:dyDescent="0.25">
      <c r="A140" s="33"/>
      <c r="B140" s="6" t="s">
        <v>14</v>
      </c>
      <c r="C140" s="1"/>
      <c r="D140" s="2" t="s">
        <v>15</v>
      </c>
      <c r="E140" s="55" t="s">
        <v>48</v>
      </c>
      <c r="F140" s="55" t="s">
        <v>48</v>
      </c>
      <c r="G140" s="4"/>
      <c r="H140" s="5"/>
      <c r="I140" s="5"/>
      <c r="J140" s="4"/>
      <c r="K140" s="26"/>
      <c r="L140" s="26"/>
      <c r="M140" s="34"/>
      <c r="N140" s="34"/>
    </row>
    <row r="141" spans="1:14" s="42" customFormat="1" ht="60" customHeight="1" x14ac:dyDescent="0.25">
      <c r="A141" s="33"/>
      <c r="B141" s="6" t="s">
        <v>14</v>
      </c>
      <c r="C141" s="1"/>
      <c r="D141" s="2" t="s">
        <v>15</v>
      </c>
      <c r="E141" s="22" t="s">
        <v>76</v>
      </c>
      <c r="F141" s="22" t="s">
        <v>76</v>
      </c>
      <c r="G141" s="4"/>
      <c r="H141" s="5"/>
      <c r="I141" s="5"/>
      <c r="J141" s="4"/>
      <c r="K141" s="26"/>
      <c r="L141" s="26"/>
      <c r="M141" s="34"/>
      <c r="N141" s="34"/>
    </row>
    <row r="142" spans="1:14" s="42" customFormat="1" ht="60" customHeight="1" x14ac:dyDescent="0.25">
      <c r="A142" s="33"/>
      <c r="B142" s="6" t="s">
        <v>14</v>
      </c>
      <c r="C142" s="1"/>
      <c r="D142" s="2" t="s">
        <v>15</v>
      </c>
      <c r="E142" s="1" t="s">
        <v>291</v>
      </c>
      <c r="F142" s="1" t="s">
        <v>290</v>
      </c>
      <c r="G142" s="4"/>
      <c r="H142" s="5"/>
      <c r="I142" s="5"/>
      <c r="J142" s="4"/>
      <c r="K142" s="26"/>
      <c r="L142" s="26"/>
      <c r="M142" s="34"/>
      <c r="N142" s="34"/>
    </row>
    <row r="143" spans="1:14" ht="50.1" customHeight="1" x14ac:dyDescent="0.25">
      <c r="A143" s="33"/>
      <c r="B143" s="6" t="s">
        <v>14</v>
      </c>
      <c r="C143" s="1"/>
      <c r="D143" s="2" t="s">
        <v>15</v>
      </c>
      <c r="E143" s="22" t="s">
        <v>30</v>
      </c>
      <c r="F143" s="22" t="s">
        <v>30</v>
      </c>
      <c r="G143" s="4"/>
      <c r="H143" s="5"/>
      <c r="I143" s="5"/>
      <c r="J143" s="4"/>
      <c r="K143" s="27"/>
    </row>
    <row r="144" spans="1:14" ht="50.1" customHeight="1" x14ac:dyDescent="0.25">
      <c r="A144" s="33"/>
      <c r="B144" s="6" t="s">
        <v>14</v>
      </c>
      <c r="C144" s="1"/>
      <c r="D144" s="2" t="s">
        <v>15</v>
      </c>
      <c r="E144" s="1" t="s">
        <v>93</v>
      </c>
      <c r="F144" s="1" t="s">
        <v>93</v>
      </c>
      <c r="G144" s="4"/>
      <c r="H144" s="5"/>
      <c r="I144" s="5"/>
      <c r="J144" s="4"/>
      <c r="K144" s="39"/>
    </row>
    <row r="145" spans="1:14" ht="50.1" customHeight="1" x14ac:dyDescent="0.25">
      <c r="A145" s="33"/>
      <c r="B145" s="6" t="s">
        <v>14</v>
      </c>
      <c r="C145" s="1"/>
      <c r="D145" s="2" t="s">
        <v>15</v>
      </c>
      <c r="E145" s="56" t="s">
        <v>193</v>
      </c>
      <c r="F145" s="56" t="s">
        <v>193</v>
      </c>
      <c r="G145" s="4"/>
      <c r="H145" s="5"/>
      <c r="I145" s="5"/>
      <c r="J145" s="4"/>
      <c r="K145" s="39"/>
    </row>
    <row r="146" spans="1:14" ht="50.1" customHeight="1" x14ac:dyDescent="0.25">
      <c r="A146" s="57"/>
      <c r="B146" s="6" t="s">
        <v>14</v>
      </c>
      <c r="C146" s="1"/>
      <c r="D146" s="2" t="s">
        <v>15</v>
      </c>
      <c r="E146" s="73" t="s">
        <v>46</v>
      </c>
      <c r="F146" s="73" t="s">
        <v>46</v>
      </c>
      <c r="G146" s="4"/>
      <c r="H146" s="5"/>
      <c r="I146" s="5"/>
      <c r="J146" s="4"/>
      <c r="K146" s="39"/>
    </row>
    <row r="147" spans="1:14" ht="50.1" customHeight="1" x14ac:dyDescent="0.25">
      <c r="A147" s="33"/>
      <c r="B147" s="6" t="s">
        <v>14</v>
      </c>
      <c r="C147" s="1"/>
      <c r="D147" s="2" t="s">
        <v>15</v>
      </c>
      <c r="E147" s="58" t="s">
        <v>189</v>
      </c>
      <c r="F147" s="58" t="s">
        <v>189</v>
      </c>
      <c r="G147" s="4"/>
      <c r="H147" s="5"/>
      <c r="I147" s="5"/>
      <c r="J147" s="4"/>
      <c r="K147" s="27"/>
    </row>
    <row r="148" spans="1:14" ht="50.1" customHeight="1" x14ac:dyDescent="0.25">
      <c r="A148" s="33"/>
      <c r="B148" s="6" t="s">
        <v>14</v>
      </c>
      <c r="C148" s="1"/>
      <c r="D148" s="2" t="s">
        <v>15</v>
      </c>
      <c r="E148" s="22" t="s">
        <v>289</v>
      </c>
      <c r="F148" s="22" t="s">
        <v>289</v>
      </c>
      <c r="G148" s="4"/>
      <c r="H148" s="5"/>
      <c r="I148" s="5"/>
      <c r="J148" s="4"/>
      <c r="K148" s="27"/>
    </row>
    <row r="149" spans="1:14" ht="50.1" customHeight="1" x14ac:dyDescent="0.25">
      <c r="A149" s="33"/>
      <c r="B149" s="6" t="s">
        <v>14</v>
      </c>
      <c r="C149" s="1"/>
      <c r="D149" s="2" t="s">
        <v>15</v>
      </c>
      <c r="E149" s="22" t="s">
        <v>48</v>
      </c>
      <c r="F149" s="22" t="s">
        <v>48</v>
      </c>
      <c r="G149" s="4"/>
      <c r="H149" s="5"/>
      <c r="I149" s="5"/>
      <c r="J149" s="4"/>
      <c r="K149" s="27"/>
    </row>
    <row r="150" spans="1:14" ht="50.1" customHeight="1" x14ac:dyDescent="0.25">
      <c r="A150" s="33"/>
      <c r="B150" s="6" t="s">
        <v>14</v>
      </c>
      <c r="C150" s="3"/>
      <c r="D150" s="2" t="s">
        <v>15</v>
      </c>
      <c r="E150" s="56" t="s">
        <v>198</v>
      </c>
      <c r="F150" s="58" t="s">
        <v>198</v>
      </c>
      <c r="G150" s="4"/>
      <c r="H150" s="5"/>
      <c r="I150" s="5"/>
      <c r="J150" s="4"/>
      <c r="K150" s="27"/>
    </row>
    <row r="151" spans="1:14" ht="50.1" customHeight="1" x14ac:dyDescent="0.25">
      <c r="A151" s="33"/>
      <c r="B151" s="6" t="s">
        <v>14</v>
      </c>
      <c r="C151" s="1"/>
      <c r="D151" s="2" t="s">
        <v>15</v>
      </c>
      <c r="E151" s="22" t="s">
        <v>77</v>
      </c>
      <c r="F151" s="22" t="s">
        <v>77</v>
      </c>
      <c r="G151" s="4"/>
      <c r="H151" s="5"/>
      <c r="I151" s="5"/>
      <c r="J151" s="4"/>
      <c r="K151" s="27"/>
    </row>
    <row r="152" spans="1:14" ht="50.1" customHeight="1" x14ac:dyDescent="0.25">
      <c r="A152" s="33"/>
      <c r="B152" s="6" t="s">
        <v>14</v>
      </c>
      <c r="C152" s="6"/>
      <c r="D152" s="2" t="s">
        <v>15</v>
      </c>
      <c r="E152" s="22" t="s">
        <v>201</v>
      </c>
      <c r="F152" s="22" t="s">
        <v>201</v>
      </c>
      <c r="G152" s="4"/>
      <c r="H152" s="5"/>
      <c r="I152" s="5"/>
      <c r="J152" s="4"/>
      <c r="K152" s="28"/>
    </row>
    <row r="153" spans="1:14" ht="50.1" customHeight="1" x14ac:dyDescent="0.25">
      <c r="A153" s="33"/>
      <c r="B153" s="6" t="s">
        <v>14</v>
      </c>
      <c r="C153" s="6"/>
      <c r="D153" s="2" t="s">
        <v>15</v>
      </c>
      <c r="E153" s="22" t="s">
        <v>190</v>
      </c>
      <c r="F153" s="22" t="s">
        <v>190</v>
      </c>
      <c r="G153" s="36"/>
      <c r="H153" s="5"/>
      <c r="I153" s="5"/>
      <c r="J153" s="4"/>
      <c r="K153" s="28"/>
    </row>
    <row r="154" spans="1:14" ht="50.1" customHeight="1" x14ac:dyDescent="0.25">
      <c r="A154" s="33"/>
      <c r="B154" s="6" t="s">
        <v>14</v>
      </c>
      <c r="C154" s="6"/>
      <c r="D154" s="2" t="s">
        <v>15</v>
      </c>
      <c r="E154" s="25" t="s">
        <v>91</v>
      </c>
      <c r="F154" s="25" t="s">
        <v>91</v>
      </c>
      <c r="G154" s="36"/>
      <c r="H154" s="5"/>
      <c r="I154" s="5"/>
      <c r="J154" s="4"/>
      <c r="K154" s="28"/>
      <c r="L154" s="29"/>
      <c r="M154" s="37"/>
    </row>
    <row r="155" spans="1:14" ht="50.1" customHeight="1" x14ac:dyDescent="0.25">
      <c r="A155" s="33"/>
      <c r="B155" s="6" t="s">
        <v>14</v>
      </c>
      <c r="C155" s="6"/>
      <c r="D155" s="2" t="s">
        <v>15</v>
      </c>
      <c r="E155" s="73" t="s">
        <v>46</v>
      </c>
      <c r="F155" s="73" t="s">
        <v>46</v>
      </c>
      <c r="G155" s="3"/>
      <c r="H155" s="5"/>
      <c r="I155" s="5"/>
      <c r="J155" s="3"/>
      <c r="K155" s="28"/>
      <c r="L155" s="29"/>
      <c r="M155" s="37"/>
    </row>
    <row r="156" spans="1:14" ht="50.1" customHeight="1" x14ac:dyDescent="0.25">
      <c r="A156" s="33"/>
      <c r="B156" s="6" t="s">
        <v>14</v>
      </c>
      <c r="C156" s="6"/>
      <c r="D156" s="2" t="s">
        <v>15</v>
      </c>
      <c r="E156" s="1" t="s">
        <v>215</v>
      </c>
      <c r="F156" s="1" t="s">
        <v>215</v>
      </c>
      <c r="G156" s="3"/>
      <c r="H156" s="5"/>
      <c r="I156" s="5"/>
      <c r="J156" s="3"/>
      <c r="K156" s="28"/>
      <c r="L156" s="29"/>
      <c r="M156" s="37"/>
    </row>
    <row r="157" spans="1:14" ht="50.1" customHeight="1" x14ac:dyDescent="0.25">
      <c r="A157" s="33"/>
      <c r="B157" s="6" t="s">
        <v>14</v>
      </c>
      <c r="C157" s="6"/>
      <c r="D157" s="2" t="s">
        <v>15</v>
      </c>
      <c r="E157" s="56" t="s">
        <v>30</v>
      </c>
      <c r="F157" s="56" t="s">
        <v>30</v>
      </c>
      <c r="G157" s="3"/>
      <c r="H157" s="5"/>
      <c r="I157" s="5"/>
      <c r="J157" s="3"/>
      <c r="K157" s="28"/>
      <c r="L157" s="30"/>
      <c r="M157" s="37"/>
      <c r="N157" s="37"/>
    </row>
    <row r="158" spans="1:14" ht="50.1" customHeight="1" x14ac:dyDescent="0.25">
      <c r="A158" s="33"/>
      <c r="B158" s="6" t="s">
        <v>14</v>
      </c>
      <c r="C158" s="6"/>
      <c r="D158" s="2" t="s">
        <v>15</v>
      </c>
      <c r="E158" s="56" t="s">
        <v>20</v>
      </c>
      <c r="F158" s="56" t="s">
        <v>20</v>
      </c>
      <c r="G158" s="3"/>
      <c r="H158" s="5"/>
      <c r="I158" s="5"/>
      <c r="J158" s="36"/>
      <c r="K158" s="28"/>
      <c r="L158" s="29"/>
      <c r="M158" s="37"/>
    </row>
    <row r="159" spans="1:14" ht="50.1" customHeight="1" x14ac:dyDescent="0.25">
      <c r="B159" s="6" t="s">
        <v>14</v>
      </c>
      <c r="C159" s="1"/>
      <c r="D159" s="2" t="s">
        <v>15</v>
      </c>
      <c r="E159" s="17" t="s">
        <v>127</v>
      </c>
      <c r="F159" s="17" t="s">
        <v>127</v>
      </c>
      <c r="G159" s="4"/>
      <c r="H159" s="5"/>
      <c r="I159" s="5"/>
      <c r="J159" s="4"/>
      <c r="K159" s="28"/>
      <c r="L159" s="30"/>
      <c r="M159" s="37"/>
    </row>
    <row r="160" spans="1:14" ht="50.1" customHeight="1" x14ac:dyDescent="0.25">
      <c r="A160" s="33"/>
      <c r="B160" s="6" t="s">
        <v>14</v>
      </c>
      <c r="C160" s="7"/>
      <c r="D160" s="2" t="s">
        <v>15</v>
      </c>
      <c r="E160" s="56" t="s">
        <v>23</v>
      </c>
      <c r="F160" s="56" t="s">
        <v>23</v>
      </c>
      <c r="G160" s="4"/>
      <c r="H160" s="5"/>
      <c r="I160" s="5"/>
      <c r="J160" s="3"/>
      <c r="K160" s="28"/>
      <c r="L160" s="30"/>
      <c r="M160" s="37"/>
    </row>
    <row r="161" spans="1:13" ht="50.1" customHeight="1" x14ac:dyDescent="0.25">
      <c r="A161" s="33"/>
      <c r="B161" s="6" t="s">
        <v>14</v>
      </c>
      <c r="C161" s="1"/>
      <c r="D161" s="2" t="s">
        <v>15</v>
      </c>
      <c r="E161" s="19" t="s">
        <v>103</v>
      </c>
      <c r="F161" s="19" t="s">
        <v>103</v>
      </c>
      <c r="G161" s="4"/>
      <c r="H161" s="5"/>
      <c r="I161" s="5"/>
      <c r="J161" s="4"/>
      <c r="K161" s="28"/>
      <c r="L161" s="30"/>
      <c r="M161" s="37"/>
    </row>
    <row r="162" spans="1:13" ht="50.1" customHeight="1" x14ac:dyDescent="0.25">
      <c r="A162" s="33"/>
      <c r="B162" s="6" t="s">
        <v>14</v>
      </c>
      <c r="C162" s="6"/>
      <c r="D162" s="2" t="s">
        <v>15</v>
      </c>
      <c r="E162" s="2" t="s">
        <v>241</v>
      </c>
      <c r="F162" s="2" t="s">
        <v>241</v>
      </c>
      <c r="G162" s="4"/>
      <c r="H162" s="5"/>
      <c r="I162" s="5"/>
      <c r="J162" s="4"/>
      <c r="K162" s="28"/>
      <c r="L162" s="30"/>
      <c r="M162" s="37"/>
    </row>
    <row r="163" spans="1:13" ht="50.1" customHeight="1" x14ac:dyDescent="0.25">
      <c r="A163" s="33"/>
      <c r="B163" s="6" t="s">
        <v>14</v>
      </c>
      <c r="C163" s="6"/>
      <c r="D163" s="2" t="s">
        <v>15</v>
      </c>
      <c r="E163" s="56" t="s">
        <v>242</v>
      </c>
      <c r="F163" s="56" t="s">
        <v>242</v>
      </c>
      <c r="G163" s="4"/>
      <c r="H163" s="5"/>
      <c r="I163" s="5"/>
      <c r="J163" s="4"/>
      <c r="K163" s="28"/>
      <c r="L163" s="30"/>
      <c r="M163" s="37"/>
    </row>
    <row r="164" spans="1:13" ht="50.1" customHeight="1" x14ac:dyDescent="0.25">
      <c r="A164" s="33"/>
      <c r="B164" s="6" t="s">
        <v>14</v>
      </c>
      <c r="C164" s="6"/>
      <c r="D164" s="2" t="s">
        <v>15</v>
      </c>
      <c r="E164" s="1" t="s">
        <v>292</v>
      </c>
      <c r="F164" s="1"/>
      <c r="G164" s="4"/>
      <c r="H164" s="5"/>
      <c r="I164" s="5"/>
      <c r="J164" s="4"/>
      <c r="K164" s="28"/>
      <c r="L164" s="30"/>
      <c r="M164" s="37"/>
    </row>
    <row r="165" spans="1:13" ht="50.1" customHeight="1" x14ac:dyDescent="0.25">
      <c r="A165" s="59"/>
      <c r="B165" s="6" t="s">
        <v>14</v>
      </c>
      <c r="C165" s="6"/>
      <c r="D165" s="2" t="s">
        <v>15</v>
      </c>
      <c r="E165" s="56" t="s">
        <v>293</v>
      </c>
      <c r="F165" s="56"/>
      <c r="G165" s="4"/>
      <c r="H165" s="5"/>
      <c r="I165" s="5"/>
      <c r="J165" s="4"/>
      <c r="K165" s="28"/>
      <c r="L165" s="30"/>
      <c r="M165" s="37"/>
    </row>
    <row r="166" spans="1:13" ht="50.1" customHeight="1" x14ac:dyDescent="0.25">
      <c r="A166" s="33"/>
      <c r="B166" s="6" t="s">
        <v>14</v>
      </c>
      <c r="C166" s="6"/>
      <c r="D166" s="2" t="s">
        <v>15</v>
      </c>
      <c r="E166" s="1" t="s">
        <v>81</v>
      </c>
      <c r="F166" s="1" t="s">
        <v>81</v>
      </c>
      <c r="G166" s="4"/>
      <c r="H166" s="5"/>
      <c r="I166" s="5"/>
      <c r="J166" s="4"/>
      <c r="K166" s="28"/>
      <c r="L166" s="30"/>
      <c r="M166" s="37"/>
    </row>
    <row r="167" spans="1:13" ht="50.1" customHeight="1" x14ac:dyDescent="0.25">
      <c r="A167" s="33"/>
      <c r="B167" s="6" t="s">
        <v>14</v>
      </c>
      <c r="C167" s="6"/>
      <c r="D167" s="2" t="s">
        <v>15</v>
      </c>
      <c r="E167" s="2" t="s">
        <v>73</v>
      </c>
      <c r="F167" s="2" t="s">
        <v>73</v>
      </c>
      <c r="G167" s="4"/>
      <c r="H167" s="5"/>
      <c r="I167" s="5"/>
      <c r="J167" s="4"/>
      <c r="K167" s="28"/>
      <c r="L167" s="30"/>
      <c r="M167" s="37"/>
    </row>
    <row r="168" spans="1:13" ht="50.1" customHeight="1" x14ac:dyDescent="0.25">
      <c r="A168" s="33"/>
      <c r="B168" s="6" t="s">
        <v>14</v>
      </c>
      <c r="C168" s="6"/>
      <c r="D168" s="2" t="s">
        <v>15</v>
      </c>
      <c r="E168" s="2" t="s">
        <v>64</v>
      </c>
      <c r="F168" s="2" t="s">
        <v>64</v>
      </c>
      <c r="G168" s="4"/>
      <c r="H168" s="5"/>
      <c r="I168" s="5"/>
      <c r="J168" s="4"/>
      <c r="K168" s="28"/>
      <c r="L168" s="30"/>
      <c r="M168" s="37"/>
    </row>
    <row r="169" spans="1:13" ht="50.1" customHeight="1" x14ac:dyDescent="0.25">
      <c r="A169" s="33"/>
      <c r="B169" s="6" t="s">
        <v>14</v>
      </c>
      <c r="C169" s="6"/>
      <c r="D169" s="2" t="s">
        <v>15</v>
      </c>
      <c r="E169" s="2" t="s">
        <v>295</v>
      </c>
      <c r="F169" s="56" t="s">
        <v>127</v>
      </c>
      <c r="G169" s="4"/>
      <c r="H169" s="5"/>
      <c r="I169" s="5"/>
      <c r="J169" s="4"/>
      <c r="K169" s="28"/>
      <c r="L169" s="30"/>
      <c r="M169" s="37"/>
    </row>
    <row r="170" spans="1:13" ht="50.1" customHeight="1" x14ac:dyDescent="0.25">
      <c r="A170" s="33"/>
      <c r="B170" s="6" t="s">
        <v>14</v>
      </c>
      <c r="C170" s="6"/>
      <c r="D170" s="2" t="s">
        <v>15</v>
      </c>
      <c r="E170" s="24" t="s">
        <v>192</v>
      </c>
      <c r="F170" s="24" t="s">
        <v>192</v>
      </c>
      <c r="G170" s="4"/>
      <c r="H170" s="5"/>
      <c r="I170" s="5"/>
      <c r="J170" s="4"/>
      <c r="K170" s="28"/>
      <c r="L170" s="30"/>
      <c r="M170" s="37"/>
    </row>
    <row r="171" spans="1:13" ht="50.1" customHeight="1" x14ac:dyDescent="0.25">
      <c r="A171" s="33"/>
      <c r="B171" s="6" t="s">
        <v>14</v>
      </c>
      <c r="C171" s="6"/>
      <c r="D171" s="2" t="s">
        <v>15</v>
      </c>
      <c r="E171" s="24" t="s">
        <v>296</v>
      </c>
      <c r="F171" s="24"/>
      <c r="G171" s="4"/>
      <c r="H171" s="5"/>
      <c r="I171" s="5"/>
      <c r="J171" s="4"/>
      <c r="K171" s="28"/>
      <c r="L171" s="30"/>
      <c r="M171" s="37"/>
    </row>
    <row r="172" spans="1:13" ht="50.1" customHeight="1" x14ac:dyDescent="0.25">
      <c r="A172" s="33"/>
      <c r="B172" s="6" t="s">
        <v>14</v>
      </c>
      <c r="C172" s="6"/>
      <c r="D172" s="2" t="s">
        <v>15</v>
      </c>
      <c r="E172" s="24" t="s">
        <v>297</v>
      </c>
      <c r="F172" s="24" t="s">
        <v>297</v>
      </c>
      <c r="G172" s="4"/>
      <c r="H172" s="5"/>
      <c r="I172" s="5"/>
      <c r="J172" s="4"/>
      <c r="K172" s="28"/>
      <c r="L172" s="29"/>
      <c r="M172" s="37"/>
    </row>
    <row r="173" spans="1:13" ht="50.1" customHeight="1" x14ac:dyDescent="0.25">
      <c r="A173" s="33"/>
      <c r="B173" s="17" t="s">
        <v>14</v>
      </c>
      <c r="C173" s="17"/>
      <c r="D173" s="18" t="s">
        <v>15</v>
      </c>
      <c r="E173" s="56" t="s">
        <v>298</v>
      </c>
      <c r="F173" s="56" t="s">
        <v>298</v>
      </c>
      <c r="G173" s="4"/>
      <c r="H173" s="5"/>
      <c r="I173" s="5"/>
      <c r="J173" s="4"/>
      <c r="K173" s="28"/>
      <c r="L173" s="29"/>
      <c r="M173" s="37"/>
    </row>
    <row r="174" spans="1:13" ht="50.1" customHeight="1" x14ac:dyDescent="0.25">
      <c r="A174" s="33"/>
      <c r="B174" s="6" t="s">
        <v>14</v>
      </c>
      <c r="C174" s="6"/>
      <c r="D174" s="2" t="s">
        <v>15</v>
      </c>
      <c r="E174" s="56" t="s">
        <v>126</v>
      </c>
      <c r="F174" s="56" t="s">
        <v>126</v>
      </c>
      <c r="G174" s="4"/>
      <c r="H174" s="5"/>
      <c r="I174" s="5"/>
      <c r="J174" s="4"/>
      <c r="K174" s="28"/>
      <c r="L174" s="30"/>
      <c r="M174" s="37"/>
    </row>
    <row r="175" spans="1:13" ht="50.1" customHeight="1" x14ac:dyDescent="0.25">
      <c r="A175" s="33"/>
      <c r="B175" s="17" t="s">
        <v>14</v>
      </c>
      <c r="C175" s="17"/>
      <c r="D175" s="18" t="s">
        <v>15</v>
      </c>
      <c r="E175" s="22" t="s">
        <v>199</v>
      </c>
      <c r="F175" s="22" t="s">
        <v>199</v>
      </c>
      <c r="G175" s="4"/>
      <c r="H175" s="5"/>
      <c r="I175" s="5"/>
      <c r="J175" s="4"/>
      <c r="K175" s="28"/>
      <c r="L175" s="30"/>
      <c r="M175" s="37"/>
    </row>
    <row r="176" spans="1:13" ht="50.1" customHeight="1" x14ac:dyDescent="0.25">
      <c r="A176" s="33"/>
      <c r="B176" s="17" t="s">
        <v>14</v>
      </c>
      <c r="C176" s="17"/>
      <c r="D176" s="18" t="s">
        <v>15</v>
      </c>
      <c r="E176" s="3" t="s">
        <v>320</v>
      </c>
      <c r="F176" s="3"/>
      <c r="G176" s="4"/>
      <c r="H176" s="5"/>
      <c r="I176" s="5"/>
      <c r="J176" s="4"/>
      <c r="K176" s="28"/>
      <c r="L176" s="30"/>
      <c r="M176" s="37"/>
    </row>
    <row r="177" spans="1:13" ht="50.1" customHeight="1" x14ac:dyDescent="0.25">
      <c r="A177" s="33"/>
      <c r="B177" s="17" t="s">
        <v>14</v>
      </c>
      <c r="C177" s="17"/>
      <c r="D177" s="18" t="s">
        <v>15</v>
      </c>
      <c r="E177" s="56" t="s">
        <v>300</v>
      </c>
      <c r="F177" s="56"/>
      <c r="G177" s="4"/>
      <c r="H177" s="5"/>
      <c r="I177" s="5"/>
      <c r="J177" s="4"/>
      <c r="K177" s="28"/>
      <c r="L177" s="30"/>
      <c r="M177" s="37"/>
    </row>
    <row r="178" spans="1:13" ht="50.1" customHeight="1" x14ac:dyDescent="0.25">
      <c r="A178" s="33"/>
      <c r="B178" s="17" t="s">
        <v>14</v>
      </c>
      <c r="C178" s="17"/>
      <c r="D178" s="18" t="s">
        <v>15</v>
      </c>
      <c r="E178" s="56" t="s">
        <v>23</v>
      </c>
      <c r="F178" s="56" t="s">
        <v>23</v>
      </c>
      <c r="G178" s="4"/>
      <c r="H178" s="5"/>
      <c r="I178" s="5"/>
      <c r="J178" s="4"/>
      <c r="K178" s="28"/>
      <c r="L178" s="30"/>
      <c r="M178" s="37"/>
    </row>
    <row r="179" spans="1:13" ht="50.1" customHeight="1" x14ac:dyDescent="0.25">
      <c r="A179" s="41"/>
      <c r="B179" s="17" t="s">
        <v>14</v>
      </c>
      <c r="C179" s="17"/>
      <c r="D179" s="18" t="s">
        <v>15</v>
      </c>
      <c r="E179" s="22" t="s">
        <v>23</v>
      </c>
      <c r="F179" s="22" t="s">
        <v>23</v>
      </c>
      <c r="G179" s="4"/>
      <c r="H179" s="5"/>
      <c r="I179" s="5"/>
      <c r="J179" s="4"/>
      <c r="K179" s="28"/>
      <c r="L179" s="30"/>
      <c r="M179" s="37"/>
    </row>
    <row r="180" spans="1:13" ht="50.1" customHeight="1" x14ac:dyDescent="0.25">
      <c r="A180" s="33"/>
      <c r="B180" s="17" t="s">
        <v>14</v>
      </c>
      <c r="C180" s="17"/>
      <c r="D180" s="18" t="s">
        <v>15</v>
      </c>
      <c r="E180" s="22" t="s">
        <v>49</v>
      </c>
      <c r="F180" s="22" t="s">
        <v>49</v>
      </c>
      <c r="G180" s="4"/>
      <c r="H180" s="5"/>
      <c r="I180" s="5"/>
      <c r="J180" s="4"/>
      <c r="K180" s="28"/>
      <c r="L180" s="30"/>
      <c r="M180" s="37"/>
    </row>
    <row r="181" spans="1:13" ht="50.1" customHeight="1" x14ac:dyDescent="0.25">
      <c r="A181" s="33"/>
      <c r="B181" s="17" t="s">
        <v>14</v>
      </c>
      <c r="C181" s="17"/>
      <c r="D181" s="18" t="s">
        <v>15</v>
      </c>
      <c r="E181" s="22" t="s">
        <v>21</v>
      </c>
      <c r="F181" s="22" t="s">
        <v>21</v>
      </c>
      <c r="G181" s="4"/>
      <c r="H181" s="5"/>
      <c r="I181" s="5"/>
      <c r="J181" s="4"/>
      <c r="K181" s="28"/>
      <c r="L181" s="30"/>
      <c r="M181" s="37"/>
    </row>
    <row r="182" spans="1:13" ht="50.1" customHeight="1" x14ac:dyDescent="0.25">
      <c r="A182" s="33"/>
      <c r="B182" s="17" t="s">
        <v>14</v>
      </c>
      <c r="C182" s="17"/>
      <c r="D182" s="18" t="s">
        <v>15</v>
      </c>
      <c r="E182" s="22" t="s">
        <v>203</v>
      </c>
      <c r="F182" s="22" t="s">
        <v>203</v>
      </c>
      <c r="G182" s="4"/>
      <c r="H182" s="5"/>
      <c r="I182" s="5"/>
      <c r="J182" s="4"/>
      <c r="K182" s="28"/>
      <c r="L182" s="30"/>
      <c r="M182" s="37"/>
    </row>
    <row r="183" spans="1:13" ht="50.1" customHeight="1" x14ac:dyDescent="0.25">
      <c r="A183" s="33"/>
      <c r="B183" s="17" t="s">
        <v>14</v>
      </c>
      <c r="C183" s="17"/>
      <c r="D183" s="18" t="s">
        <v>15</v>
      </c>
      <c r="E183" s="22" t="s">
        <v>21</v>
      </c>
      <c r="F183" s="22" t="s">
        <v>21</v>
      </c>
      <c r="G183" s="4"/>
      <c r="H183" s="5"/>
      <c r="I183" s="5"/>
      <c r="J183" s="4"/>
      <c r="K183" s="28"/>
      <c r="L183" s="30"/>
      <c r="M183" s="37"/>
    </row>
    <row r="184" spans="1:13" ht="50.1" customHeight="1" x14ac:dyDescent="0.25">
      <c r="A184" s="33"/>
      <c r="B184" s="17" t="s">
        <v>14</v>
      </c>
      <c r="C184" s="17"/>
      <c r="D184" s="18" t="s">
        <v>15</v>
      </c>
      <c r="E184" s="22" t="s">
        <v>21</v>
      </c>
      <c r="F184" s="22" t="s">
        <v>21</v>
      </c>
      <c r="G184" s="4"/>
      <c r="H184" s="5"/>
      <c r="I184" s="5"/>
      <c r="J184" s="4"/>
      <c r="K184" s="28"/>
      <c r="L184" s="30"/>
      <c r="M184" s="37"/>
    </row>
    <row r="185" spans="1:13" ht="50.1" customHeight="1" x14ac:dyDescent="0.25">
      <c r="A185" s="33"/>
      <c r="B185" s="17" t="s">
        <v>14</v>
      </c>
      <c r="C185" s="6"/>
      <c r="D185" s="18" t="s">
        <v>15</v>
      </c>
      <c r="E185" s="56" t="s">
        <v>192</v>
      </c>
      <c r="F185" s="56" t="s">
        <v>192</v>
      </c>
      <c r="G185" s="3"/>
      <c r="H185" s="5"/>
      <c r="I185" s="5"/>
      <c r="J185" s="3"/>
      <c r="K185" s="28"/>
      <c r="L185" s="30"/>
      <c r="M185" s="37"/>
    </row>
    <row r="186" spans="1:13" ht="50.1" customHeight="1" x14ac:dyDescent="0.25">
      <c r="A186" s="33"/>
      <c r="B186" s="17" t="s">
        <v>14</v>
      </c>
      <c r="C186" s="17"/>
      <c r="D186" s="18" t="s">
        <v>15</v>
      </c>
      <c r="E186" s="2" t="s">
        <v>64</v>
      </c>
      <c r="F186" s="2" t="s">
        <v>64</v>
      </c>
      <c r="G186" s="3"/>
      <c r="H186" s="5"/>
      <c r="I186" s="5"/>
      <c r="J186" s="3"/>
      <c r="K186" s="28"/>
      <c r="L186" s="30"/>
      <c r="M186" s="37"/>
    </row>
    <row r="187" spans="1:13" ht="50.1" customHeight="1" x14ac:dyDescent="0.25">
      <c r="A187" s="33"/>
      <c r="B187" s="17" t="s">
        <v>14</v>
      </c>
      <c r="C187" s="17"/>
      <c r="D187" s="18" t="s">
        <v>15</v>
      </c>
      <c r="E187" s="56" t="s">
        <v>103</v>
      </c>
      <c r="F187" s="56" t="s">
        <v>103</v>
      </c>
      <c r="G187" s="3"/>
      <c r="H187" s="5"/>
      <c r="I187" s="5"/>
      <c r="J187" s="4"/>
      <c r="K187" s="28"/>
      <c r="L187" s="30"/>
      <c r="M187" s="37"/>
    </row>
    <row r="188" spans="1:13" ht="50.1" customHeight="1" x14ac:dyDescent="0.25">
      <c r="A188" s="33"/>
      <c r="B188" s="17" t="s">
        <v>14</v>
      </c>
      <c r="C188" s="17"/>
      <c r="D188" s="18" t="s">
        <v>15</v>
      </c>
      <c r="E188" s="2" t="s">
        <v>73</v>
      </c>
      <c r="F188" s="2" t="s">
        <v>73</v>
      </c>
      <c r="G188" s="3"/>
      <c r="H188" s="5"/>
      <c r="I188" s="5"/>
      <c r="J188" s="4"/>
      <c r="K188" s="28"/>
      <c r="L188" s="30"/>
      <c r="M188" s="37"/>
    </row>
    <row r="189" spans="1:13" ht="50.1" customHeight="1" x14ac:dyDescent="0.25">
      <c r="B189" s="17" t="s">
        <v>14</v>
      </c>
      <c r="C189" s="17"/>
      <c r="D189" s="18" t="s">
        <v>15</v>
      </c>
      <c r="E189" s="56" t="s">
        <v>71</v>
      </c>
      <c r="F189" s="56" t="s">
        <v>71</v>
      </c>
      <c r="G189" s="3"/>
      <c r="H189" s="5"/>
      <c r="I189" s="5"/>
      <c r="J189" s="3"/>
      <c r="K189" s="28"/>
      <c r="L189" s="30"/>
      <c r="M189" s="37"/>
    </row>
    <row r="190" spans="1:13" ht="62.25" customHeight="1" x14ac:dyDescent="0.25">
      <c r="A190" s="33"/>
      <c r="B190" s="17" t="s">
        <v>14</v>
      </c>
      <c r="C190" s="17"/>
      <c r="D190" s="18" t="s">
        <v>15</v>
      </c>
      <c r="E190" s="56" t="s">
        <v>301</v>
      </c>
      <c r="F190" s="56" t="s">
        <v>301</v>
      </c>
      <c r="G190" s="3"/>
      <c r="H190" s="5"/>
      <c r="I190" s="5"/>
      <c r="J190" s="4"/>
      <c r="K190" s="28"/>
      <c r="L190" s="30"/>
      <c r="M190" s="37"/>
    </row>
    <row r="191" spans="1:13" ht="62.25" customHeight="1" x14ac:dyDescent="0.25">
      <c r="A191" s="33"/>
      <c r="B191" s="17" t="s">
        <v>14</v>
      </c>
      <c r="C191" s="17"/>
      <c r="D191" s="18" t="s">
        <v>15</v>
      </c>
      <c r="E191" s="56" t="s">
        <v>103</v>
      </c>
      <c r="F191" s="56" t="s">
        <v>103</v>
      </c>
      <c r="G191" s="3"/>
      <c r="H191" s="5"/>
      <c r="I191" s="5"/>
      <c r="J191" s="4"/>
      <c r="K191" s="28"/>
      <c r="L191" s="30"/>
      <c r="M191" s="37"/>
    </row>
    <row r="192" spans="1:13" ht="50.1" customHeight="1" x14ac:dyDescent="0.25">
      <c r="A192" s="33"/>
      <c r="B192" s="17" t="s">
        <v>14</v>
      </c>
      <c r="C192" s="17"/>
      <c r="D192" s="18" t="s">
        <v>15</v>
      </c>
      <c r="E192" s="56" t="s">
        <v>45</v>
      </c>
      <c r="F192" s="56" t="s">
        <v>45</v>
      </c>
      <c r="G192" s="3"/>
      <c r="H192" s="5"/>
      <c r="I192" s="5"/>
      <c r="J192" s="4"/>
      <c r="K192" s="28"/>
      <c r="L192" s="30"/>
      <c r="M192" s="37"/>
    </row>
    <row r="193" spans="1:13" ht="50.1" customHeight="1" x14ac:dyDescent="0.25">
      <c r="A193" s="33"/>
      <c r="B193" s="17" t="s">
        <v>14</v>
      </c>
      <c r="C193" s="17"/>
      <c r="D193" s="18" t="s">
        <v>15</v>
      </c>
      <c r="E193" s="56" t="s">
        <v>35</v>
      </c>
      <c r="F193" s="56" t="s">
        <v>35</v>
      </c>
      <c r="G193" s="3"/>
      <c r="H193" s="5"/>
      <c r="I193" s="5"/>
      <c r="J193" s="4"/>
      <c r="K193" s="28"/>
      <c r="L193" s="30"/>
      <c r="M193" s="37"/>
    </row>
    <row r="194" spans="1:13" ht="50.1" customHeight="1" x14ac:dyDescent="0.25">
      <c r="A194" s="33"/>
      <c r="B194" s="17" t="s">
        <v>14</v>
      </c>
      <c r="C194" s="17"/>
      <c r="D194" s="18" t="s">
        <v>15</v>
      </c>
      <c r="E194" s="56" t="s">
        <v>141</v>
      </c>
      <c r="F194" s="56" t="s">
        <v>141</v>
      </c>
      <c r="G194" s="3"/>
      <c r="H194" s="5"/>
      <c r="I194" s="5"/>
      <c r="J194" s="4"/>
      <c r="K194" s="28"/>
      <c r="L194" s="30"/>
      <c r="M194" s="37"/>
    </row>
    <row r="195" spans="1:13" ht="50.1" customHeight="1" x14ac:dyDescent="0.25">
      <c r="A195" s="33"/>
      <c r="B195" s="17" t="s">
        <v>14</v>
      </c>
      <c r="C195" s="17"/>
      <c r="D195" s="18" t="s">
        <v>15</v>
      </c>
      <c r="E195" s="56" t="s">
        <v>40</v>
      </c>
      <c r="F195" s="56" t="s">
        <v>40</v>
      </c>
      <c r="G195" s="76"/>
      <c r="H195" s="5"/>
      <c r="I195" s="5"/>
      <c r="J195" s="4"/>
      <c r="K195" s="28"/>
      <c r="L195" s="30"/>
      <c r="M195" s="37"/>
    </row>
    <row r="196" spans="1:13" ht="50.1" customHeight="1" x14ac:dyDescent="0.25">
      <c r="A196" s="33"/>
      <c r="B196" s="17" t="s">
        <v>14</v>
      </c>
      <c r="C196" s="17"/>
      <c r="D196" s="18" t="s">
        <v>15</v>
      </c>
      <c r="E196" s="2" t="s">
        <v>302</v>
      </c>
      <c r="F196" s="56"/>
      <c r="G196" s="3"/>
      <c r="H196" s="5"/>
      <c r="I196" s="5"/>
      <c r="J196" s="4"/>
      <c r="K196" s="28"/>
      <c r="L196" s="30"/>
      <c r="M196" s="37"/>
    </row>
    <row r="197" spans="1:13" ht="50.1" customHeight="1" x14ac:dyDescent="0.25">
      <c r="A197" s="33"/>
      <c r="B197" s="17" t="s">
        <v>14</v>
      </c>
      <c r="C197" s="17"/>
      <c r="D197" s="18" t="s">
        <v>15</v>
      </c>
      <c r="E197" s="56" t="s">
        <v>252</v>
      </c>
      <c r="F197" s="56" t="s">
        <v>252</v>
      </c>
      <c r="G197" s="3"/>
      <c r="H197" s="5"/>
      <c r="I197" s="5"/>
      <c r="J197" s="4"/>
      <c r="K197" s="28"/>
      <c r="L197" s="30"/>
      <c r="M197" s="37"/>
    </row>
    <row r="198" spans="1:13" ht="50.1" customHeight="1" x14ac:dyDescent="0.25">
      <c r="A198" s="33"/>
      <c r="B198" s="17" t="s">
        <v>14</v>
      </c>
      <c r="C198" s="17"/>
      <c r="D198" s="18" t="s">
        <v>15</v>
      </c>
      <c r="E198" s="56" t="s">
        <v>259</v>
      </c>
      <c r="F198" s="56" t="s">
        <v>259</v>
      </c>
      <c r="G198" s="3"/>
      <c r="H198" s="5"/>
      <c r="I198" s="5"/>
      <c r="J198" s="4"/>
      <c r="K198" s="28"/>
      <c r="L198" s="30"/>
      <c r="M198" s="37"/>
    </row>
    <row r="199" spans="1:13" ht="50.1" customHeight="1" x14ac:dyDescent="0.25">
      <c r="A199" s="33"/>
      <c r="B199" s="17" t="s">
        <v>14</v>
      </c>
      <c r="C199" s="17"/>
      <c r="D199" s="18" t="s">
        <v>15</v>
      </c>
      <c r="E199" s="56" t="s">
        <v>307</v>
      </c>
      <c r="F199" s="56" t="s">
        <v>307</v>
      </c>
      <c r="G199" s="3"/>
      <c r="H199" s="5"/>
      <c r="I199" s="5"/>
      <c r="J199" s="4"/>
      <c r="K199" s="28"/>
      <c r="L199" s="30"/>
      <c r="M199" s="37"/>
    </row>
    <row r="200" spans="1:13" ht="50.1" customHeight="1" x14ac:dyDescent="0.25">
      <c r="A200" s="75"/>
      <c r="B200" s="17" t="s">
        <v>14</v>
      </c>
      <c r="C200" s="56"/>
      <c r="D200" s="18"/>
      <c r="E200" s="2" t="s">
        <v>304</v>
      </c>
      <c r="F200" s="56"/>
      <c r="G200" s="3"/>
      <c r="H200" s="5"/>
      <c r="I200" s="5"/>
      <c r="J200" s="4"/>
      <c r="K200" s="28"/>
      <c r="L200" s="30"/>
      <c r="M200" s="37"/>
    </row>
    <row r="201" spans="1:13" ht="50.1" customHeight="1" x14ac:dyDescent="0.25">
      <c r="A201" s="33"/>
      <c r="B201" s="17" t="s">
        <v>14</v>
      </c>
      <c r="C201" s="17"/>
      <c r="D201" s="18" t="s">
        <v>15</v>
      </c>
      <c r="E201" s="56" t="s">
        <v>37</v>
      </c>
      <c r="F201" s="56" t="s">
        <v>37</v>
      </c>
      <c r="G201" s="3"/>
      <c r="H201" s="5"/>
      <c r="I201" s="5"/>
      <c r="J201" s="4"/>
      <c r="K201" s="28"/>
      <c r="L201" s="30"/>
      <c r="M201" s="37"/>
    </row>
    <row r="202" spans="1:13" ht="50.1" customHeight="1" x14ac:dyDescent="0.25">
      <c r="A202" s="33"/>
      <c r="B202" s="17" t="s">
        <v>14</v>
      </c>
      <c r="C202" s="17"/>
      <c r="D202" s="18" t="s">
        <v>15</v>
      </c>
      <c r="E202" s="56" t="s">
        <v>303</v>
      </c>
      <c r="F202" s="56"/>
      <c r="G202" s="3"/>
      <c r="H202" s="5"/>
      <c r="I202" s="5"/>
      <c r="J202" s="4"/>
      <c r="K202" s="28"/>
      <c r="L202" s="30"/>
      <c r="M202" s="37"/>
    </row>
    <row r="203" spans="1:13" ht="50.1" customHeight="1" x14ac:dyDescent="0.25">
      <c r="A203" s="33"/>
      <c r="B203" s="17" t="s">
        <v>14</v>
      </c>
      <c r="C203" s="17"/>
      <c r="D203" s="18" t="s">
        <v>15</v>
      </c>
      <c r="E203" s="56" t="s">
        <v>199</v>
      </c>
      <c r="F203" s="56" t="s">
        <v>199</v>
      </c>
      <c r="G203" s="3"/>
      <c r="H203" s="5"/>
      <c r="I203" s="5"/>
      <c r="J203" s="4"/>
      <c r="K203" s="28"/>
      <c r="L203" s="30"/>
      <c r="M203" s="37"/>
    </row>
    <row r="204" spans="1:13" ht="50.1" customHeight="1" x14ac:dyDescent="0.25">
      <c r="A204" s="33"/>
      <c r="B204" s="17" t="s">
        <v>14</v>
      </c>
      <c r="C204" s="17"/>
      <c r="D204" s="18" t="s">
        <v>15</v>
      </c>
      <c r="E204" s="56" t="s">
        <v>290</v>
      </c>
      <c r="F204" s="56" t="s">
        <v>290</v>
      </c>
      <c r="G204" s="3"/>
      <c r="H204" s="5"/>
      <c r="I204" s="5"/>
      <c r="J204" s="3"/>
      <c r="K204" s="28"/>
      <c r="L204" s="30"/>
      <c r="M204" s="37"/>
    </row>
    <row r="205" spans="1:13" ht="50.1" customHeight="1" x14ac:dyDescent="0.25">
      <c r="A205" s="33"/>
      <c r="B205" s="17" t="s">
        <v>14</v>
      </c>
      <c r="C205" s="17"/>
      <c r="D205" s="18" t="s">
        <v>15</v>
      </c>
      <c r="E205" s="2" t="s">
        <v>81</v>
      </c>
      <c r="F205" s="2" t="s">
        <v>81</v>
      </c>
      <c r="G205" s="3"/>
      <c r="H205" s="5"/>
      <c r="I205" s="5"/>
      <c r="J205" s="4"/>
      <c r="K205" s="28"/>
      <c r="L205" s="30"/>
      <c r="M205" s="37"/>
    </row>
    <row r="206" spans="1:13" ht="50.1" customHeight="1" x14ac:dyDescent="0.25">
      <c r="A206" s="33"/>
      <c r="B206" s="17" t="s">
        <v>14</v>
      </c>
      <c r="C206" s="17"/>
      <c r="D206" s="18" t="s">
        <v>15</v>
      </c>
      <c r="E206" s="56" t="s">
        <v>52</v>
      </c>
      <c r="F206" s="56" t="s">
        <v>52</v>
      </c>
      <c r="G206" s="3"/>
      <c r="H206" s="5"/>
      <c r="I206" s="5"/>
      <c r="J206" s="4"/>
      <c r="K206" s="28"/>
      <c r="L206" s="30"/>
      <c r="M206" s="37"/>
    </row>
    <row r="207" spans="1:13" ht="50.1" customHeight="1" x14ac:dyDescent="0.25">
      <c r="A207" s="33"/>
      <c r="B207" s="17" t="s">
        <v>14</v>
      </c>
      <c r="C207" s="17"/>
      <c r="D207" s="18" t="s">
        <v>15</v>
      </c>
      <c r="E207" s="2" t="s">
        <v>225</v>
      </c>
      <c r="F207" s="2"/>
      <c r="G207" s="3"/>
      <c r="H207" s="5"/>
      <c r="I207" s="5"/>
      <c r="J207" s="3"/>
      <c r="K207" s="28"/>
      <c r="L207" s="30"/>
      <c r="M207" s="37"/>
    </row>
    <row r="208" spans="1:13" ht="50.1" customHeight="1" x14ac:dyDescent="0.25">
      <c r="A208" s="33"/>
      <c r="B208" s="17" t="s">
        <v>14</v>
      </c>
      <c r="C208" s="17"/>
      <c r="D208" s="18" t="s">
        <v>15</v>
      </c>
      <c r="E208" s="56" t="s">
        <v>127</v>
      </c>
      <c r="F208" s="56" t="s">
        <v>127</v>
      </c>
      <c r="G208" s="3"/>
      <c r="H208" s="5"/>
      <c r="I208" s="5"/>
      <c r="J208" s="4"/>
      <c r="K208" s="28"/>
      <c r="L208" s="30"/>
      <c r="M208" s="37"/>
    </row>
    <row r="209" spans="1:13" ht="50.1" customHeight="1" x14ac:dyDescent="0.25">
      <c r="A209" s="33"/>
      <c r="B209" s="17" t="s">
        <v>14</v>
      </c>
      <c r="C209" s="17"/>
      <c r="D209" s="18" t="s">
        <v>15</v>
      </c>
      <c r="E209" s="56" t="s">
        <v>290</v>
      </c>
      <c r="F209" s="56" t="s">
        <v>290</v>
      </c>
      <c r="G209" s="3"/>
      <c r="H209" s="5"/>
      <c r="I209" s="5"/>
      <c r="J209" s="4"/>
      <c r="K209" s="28"/>
      <c r="L209" s="30"/>
      <c r="M209" s="37"/>
    </row>
    <row r="210" spans="1:13" ht="50.1" customHeight="1" x14ac:dyDescent="0.25">
      <c r="A210" s="33"/>
      <c r="B210" s="17" t="s">
        <v>14</v>
      </c>
      <c r="C210" s="17"/>
      <c r="D210" s="18" t="s">
        <v>15</v>
      </c>
      <c r="E210" s="56" t="s">
        <v>259</v>
      </c>
      <c r="F210" s="56" t="s">
        <v>259</v>
      </c>
      <c r="G210" s="3"/>
      <c r="H210" s="5"/>
      <c r="I210" s="5"/>
      <c r="J210" s="4"/>
      <c r="K210" s="28"/>
      <c r="L210" s="30"/>
      <c r="M210" s="37"/>
    </row>
    <row r="211" spans="1:13" ht="50.1" customHeight="1" x14ac:dyDescent="0.25">
      <c r="A211" s="33"/>
      <c r="B211" s="17" t="s">
        <v>14</v>
      </c>
      <c r="C211" s="17"/>
      <c r="D211" s="18" t="s">
        <v>15</v>
      </c>
      <c r="E211" s="56" t="s">
        <v>246</v>
      </c>
      <c r="F211" s="56" t="s">
        <v>246</v>
      </c>
      <c r="G211" s="3"/>
      <c r="H211" s="5"/>
      <c r="I211" s="5"/>
      <c r="J211" s="4"/>
      <c r="K211" s="28"/>
      <c r="L211" s="30"/>
      <c r="M211" s="37"/>
    </row>
    <row r="212" spans="1:13" ht="50.1" customHeight="1" x14ac:dyDescent="0.25">
      <c r="A212" s="33"/>
      <c r="B212" s="17" t="s">
        <v>14</v>
      </c>
      <c r="C212" s="17"/>
      <c r="D212" s="18" t="s">
        <v>15</v>
      </c>
      <c r="E212" s="2" t="s">
        <v>306</v>
      </c>
      <c r="F212" s="56"/>
      <c r="G212" s="3"/>
      <c r="H212" s="5"/>
      <c r="I212" s="5"/>
      <c r="J212" s="4"/>
      <c r="K212" s="28"/>
      <c r="L212" s="30"/>
      <c r="M212" s="37"/>
    </row>
    <row r="213" spans="1:13" ht="50.1" customHeight="1" x14ac:dyDescent="0.25">
      <c r="A213" s="33"/>
      <c r="B213" s="17" t="s">
        <v>14</v>
      </c>
      <c r="C213" s="17"/>
      <c r="D213" s="18" t="s">
        <v>15</v>
      </c>
      <c r="E213" s="2" t="s">
        <v>319</v>
      </c>
      <c r="F213" s="2" t="s">
        <v>319</v>
      </c>
      <c r="G213" s="3"/>
      <c r="H213" s="5"/>
      <c r="I213" s="5"/>
      <c r="J213" s="4"/>
      <c r="K213" s="28"/>
      <c r="L213" s="30"/>
      <c r="M213" s="37"/>
    </row>
    <row r="214" spans="1:13" ht="50.1" customHeight="1" x14ac:dyDescent="0.25">
      <c r="A214" s="33"/>
      <c r="B214" s="17" t="s">
        <v>14</v>
      </c>
      <c r="C214" s="17"/>
      <c r="D214" s="18" t="s">
        <v>15</v>
      </c>
      <c r="E214" s="56"/>
      <c r="F214" s="56"/>
      <c r="G214" s="3"/>
      <c r="H214" s="5"/>
      <c r="I214" s="5"/>
      <c r="J214" s="3"/>
      <c r="K214" s="28"/>
      <c r="L214" s="30"/>
      <c r="M214" s="37"/>
    </row>
    <row r="215" spans="1:13" ht="50.1" customHeight="1" x14ac:dyDescent="0.25">
      <c r="A215" s="33"/>
      <c r="B215" s="17" t="s">
        <v>14</v>
      </c>
      <c r="C215" s="17"/>
      <c r="D215" s="18" t="s">
        <v>15</v>
      </c>
      <c r="E215" s="56" t="s">
        <v>23</v>
      </c>
      <c r="F215" s="56" t="s">
        <v>23</v>
      </c>
      <c r="G215" s="3"/>
      <c r="H215" s="5"/>
      <c r="I215" s="5"/>
      <c r="J215" s="4"/>
      <c r="K215" s="28"/>
      <c r="L215" s="30"/>
      <c r="M215" s="37"/>
    </row>
    <row r="216" spans="1:13" ht="50.1" customHeight="1" x14ac:dyDescent="0.25">
      <c r="A216" s="33"/>
      <c r="B216" s="17" t="s">
        <v>14</v>
      </c>
      <c r="C216" s="17"/>
      <c r="D216" s="18" t="s">
        <v>15</v>
      </c>
      <c r="E216" s="56"/>
      <c r="F216" s="56"/>
      <c r="G216" s="3"/>
      <c r="H216" s="5"/>
      <c r="I216" s="5"/>
      <c r="J216" s="4"/>
      <c r="K216" s="28"/>
      <c r="L216" s="30"/>
      <c r="M216" s="37"/>
    </row>
    <row r="217" spans="1:13" ht="50.1" customHeight="1" x14ac:dyDescent="0.25">
      <c r="A217" s="33"/>
      <c r="B217" s="17" t="s">
        <v>14</v>
      </c>
      <c r="C217" s="17"/>
      <c r="D217" s="18" t="s">
        <v>15</v>
      </c>
      <c r="E217" s="56" t="s">
        <v>233</v>
      </c>
      <c r="F217" s="56" t="s">
        <v>233</v>
      </c>
      <c r="G217" s="3"/>
      <c r="H217" s="5"/>
      <c r="I217" s="5"/>
      <c r="J217" s="4"/>
      <c r="K217" s="28"/>
      <c r="L217" s="30"/>
      <c r="M217" s="37"/>
    </row>
    <row r="218" spans="1:13" ht="50.1" customHeight="1" x14ac:dyDescent="0.25">
      <c r="A218" s="33"/>
      <c r="B218" s="17" t="s">
        <v>14</v>
      </c>
      <c r="C218" s="17"/>
      <c r="D218" s="18" t="s">
        <v>15</v>
      </c>
      <c r="E218" s="56" t="s">
        <v>243</v>
      </c>
      <c r="F218" s="56" t="s">
        <v>243</v>
      </c>
      <c r="G218" s="3"/>
      <c r="H218" s="5"/>
      <c r="I218" s="5"/>
      <c r="J218" s="4"/>
      <c r="K218" s="28"/>
      <c r="L218" s="30"/>
      <c r="M218" s="37"/>
    </row>
    <row r="219" spans="1:13" ht="50.1" customHeight="1" x14ac:dyDescent="0.25">
      <c r="A219" s="33"/>
      <c r="B219" s="17" t="s">
        <v>14</v>
      </c>
      <c r="C219" s="17"/>
      <c r="D219" s="18" t="s">
        <v>15</v>
      </c>
      <c r="E219" s="56" t="s">
        <v>49</v>
      </c>
      <c r="F219" s="56" t="s">
        <v>49</v>
      </c>
      <c r="G219" s="3"/>
      <c r="H219" s="5"/>
      <c r="I219" s="5"/>
      <c r="J219" s="4"/>
      <c r="K219" s="28"/>
      <c r="L219" s="30"/>
      <c r="M219" s="37"/>
    </row>
    <row r="220" spans="1:13" ht="50.1" customHeight="1" x14ac:dyDescent="0.25">
      <c r="A220" s="33"/>
      <c r="B220" s="17" t="s">
        <v>14</v>
      </c>
      <c r="C220" s="17"/>
      <c r="D220" s="18" t="s">
        <v>15</v>
      </c>
      <c r="E220" s="56" t="s">
        <v>211</v>
      </c>
      <c r="F220" s="56" t="s">
        <v>211</v>
      </c>
      <c r="G220" s="3"/>
      <c r="H220" s="5"/>
      <c r="I220" s="5"/>
      <c r="J220" s="4"/>
      <c r="K220" s="28"/>
      <c r="L220" s="30"/>
      <c r="M220" s="37"/>
    </row>
    <row r="221" spans="1:13" ht="50.1" customHeight="1" x14ac:dyDescent="0.25">
      <c r="A221" s="33"/>
      <c r="B221" s="17" t="s">
        <v>14</v>
      </c>
      <c r="C221" s="17"/>
      <c r="D221" s="18" t="s">
        <v>15</v>
      </c>
      <c r="E221" s="56" t="s">
        <v>240</v>
      </c>
      <c r="F221" s="56" t="s">
        <v>240</v>
      </c>
      <c r="G221" s="3"/>
      <c r="H221" s="5"/>
      <c r="I221" s="5"/>
      <c r="J221" s="4"/>
      <c r="K221" s="28"/>
      <c r="L221" s="30"/>
      <c r="M221" s="37"/>
    </row>
    <row r="222" spans="1:13" ht="50.1" customHeight="1" x14ac:dyDescent="0.25">
      <c r="A222" s="33"/>
      <c r="B222" s="17" t="s">
        <v>14</v>
      </c>
      <c r="C222" s="17"/>
      <c r="D222" s="18" t="s">
        <v>15</v>
      </c>
      <c r="E222" s="56" t="s">
        <v>321</v>
      </c>
      <c r="F222" s="56" t="s">
        <v>321</v>
      </c>
      <c r="G222" s="3"/>
      <c r="H222" s="5"/>
      <c r="I222" s="5"/>
      <c r="J222" s="4"/>
      <c r="K222" s="28"/>
      <c r="L222" s="30"/>
      <c r="M222" s="37"/>
    </row>
    <row r="223" spans="1:13" ht="50.1" customHeight="1" x14ac:dyDescent="0.25">
      <c r="A223" s="33"/>
      <c r="B223" s="17" t="s">
        <v>14</v>
      </c>
      <c r="C223" s="17"/>
      <c r="D223" s="18" t="s">
        <v>15</v>
      </c>
      <c r="E223" s="2" t="s">
        <v>312</v>
      </c>
      <c r="F223" s="56" t="s">
        <v>311</v>
      </c>
      <c r="G223" s="3"/>
      <c r="H223" s="5"/>
      <c r="I223" s="5"/>
      <c r="J223" s="4"/>
      <c r="K223" s="28"/>
      <c r="L223" s="30"/>
      <c r="M223" s="37"/>
    </row>
    <row r="224" spans="1:13" ht="50.1" customHeight="1" x14ac:dyDescent="0.25">
      <c r="A224" s="33"/>
      <c r="B224" s="17" t="s">
        <v>14</v>
      </c>
      <c r="C224" s="17"/>
      <c r="D224" s="18" t="s">
        <v>15</v>
      </c>
      <c r="E224" s="2" t="s">
        <v>30</v>
      </c>
      <c r="F224" s="2" t="s">
        <v>30</v>
      </c>
      <c r="G224" s="3"/>
      <c r="H224" s="5"/>
      <c r="I224" s="5"/>
      <c r="J224" s="4"/>
      <c r="K224" s="28"/>
      <c r="L224" s="30"/>
      <c r="M224" s="37"/>
    </row>
    <row r="225" spans="1:13" ht="50.1" customHeight="1" x14ac:dyDescent="0.25">
      <c r="A225" s="33"/>
      <c r="B225" s="17" t="s">
        <v>14</v>
      </c>
      <c r="C225" s="17"/>
      <c r="D225" s="18" t="s">
        <v>15</v>
      </c>
      <c r="E225" s="56" t="s">
        <v>32</v>
      </c>
      <c r="F225" s="56" t="s">
        <v>32</v>
      </c>
      <c r="G225" s="3"/>
      <c r="H225" s="5"/>
      <c r="I225" s="5"/>
      <c r="J225" s="4"/>
      <c r="K225" s="28"/>
      <c r="L225" s="30"/>
      <c r="M225" s="37"/>
    </row>
    <row r="226" spans="1:13" ht="50.1" customHeight="1" x14ac:dyDescent="0.25">
      <c r="A226" s="33"/>
      <c r="B226" s="17" t="s">
        <v>14</v>
      </c>
      <c r="C226" s="17"/>
      <c r="D226" s="18" t="s">
        <v>15</v>
      </c>
      <c r="E226" s="56" t="s">
        <v>309</v>
      </c>
      <c r="F226" s="56"/>
      <c r="G226" s="3"/>
      <c r="H226" s="5"/>
      <c r="I226" s="5"/>
      <c r="J226" s="4"/>
      <c r="K226" s="28"/>
      <c r="L226" s="30"/>
      <c r="M226" s="37"/>
    </row>
    <row r="227" spans="1:13" ht="50.1" customHeight="1" x14ac:dyDescent="0.25">
      <c r="A227" s="33"/>
      <c r="B227" s="17" t="s">
        <v>14</v>
      </c>
      <c r="C227" s="17"/>
      <c r="D227" s="18" t="s">
        <v>15</v>
      </c>
      <c r="E227" s="56" t="s">
        <v>310</v>
      </c>
      <c r="F227" s="56"/>
      <c r="G227" s="3"/>
      <c r="H227" s="5"/>
      <c r="I227" s="5"/>
      <c r="J227" s="4"/>
      <c r="K227" s="28"/>
      <c r="L227" s="30"/>
      <c r="M227" s="37"/>
    </row>
    <row r="228" spans="1:13" ht="50.1" customHeight="1" x14ac:dyDescent="0.25">
      <c r="A228" s="33"/>
      <c r="B228" s="17" t="s">
        <v>14</v>
      </c>
      <c r="C228" s="17"/>
      <c r="D228" s="18" t="s">
        <v>15</v>
      </c>
      <c r="E228" s="56" t="s">
        <v>103</v>
      </c>
      <c r="F228" s="56" t="s">
        <v>103</v>
      </c>
      <c r="G228" s="3"/>
      <c r="H228" s="5"/>
      <c r="I228" s="5"/>
      <c r="J228" s="4"/>
      <c r="K228" s="28"/>
      <c r="L228" s="30"/>
      <c r="M228" s="37"/>
    </row>
    <row r="229" spans="1:13" ht="50.1" customHeight="1" x14ac:dyDescent="0.25">
      <c r="A229" s="33"/>
      <c r="B229" s="17" t="s">
        <v>14</v>
      </c>
      <c r="C229" s="17"/>
      <c r="D229" s="18" t="s">
        <v>15</v>
      </c>
      <c r="E229" s="2" t="s">
        <v>308</v>
      </c>
      <c r="F229" s="2" t="s">
        <v>308</v>
      </c>
      <c r="G229" s="3"/>
      <c r="H229" s="5"/>
      <c r="I229" s="5"/>
      <c r="J229" s="4"/>
      <c r="K229" s="28"/>
      <c r="L229" s="30"/>
      <c r="M229" s="37"/>
    </row>
    <row r="230" spans="1:13" ht="50.1" customHeight="1" x14ac:dyDescent="0.25">
      <c r="A230" s="33"/>
      <c r="B230" s="17" t="s">
        <v>14</v>
      </c>
      <c r="C230" s="17"/>
      <c r="D230" s="18" t="s">
        <v>15</v>
      </c>
      <c r="E230" s="56" t="s">
        <v>71</v>
      </c>
      <c r="F230" s="56" t="s">
        <v>71</v>
      </c>
      <c r="G230" s="3"/>
      <c r="H230" s="5"/>
      <c r="I230" s="5"/>
      <c r="J230" s="4"/>
      <c r="K230" s="28"/>
      <c r="L230" s="31"/>
      <c r="M230" s="38"/>
    </row>
    <row r="231" spans="1:13" ht="50.1" customHeight="1" x14ac:dyDescent="0.25">
      <c r="A231" s="33"/>
      <c r="B231" s="17" t="s">
        <v>14</v>
      </c>
      <c r="C231" s="17"/>
      <c r="D231" s="18" t="s">
        <v>15</v>
      </c>
      <c r="E231" s="56" t="s">
        <v>45</v>
      </c>
      <c r="F231" s="56" t="s">
        <v>45</v>
      </c>
      <c r="G231" s="3"/>
      <c r="H231" s="5"/>
      <c r="I231" s="5"/>
      <c r="J231" s="4"/>
      <c r="K231" s="28"/>
      <c r="L231" s="31"/>
      <c r="M231" s="38"/>
    </row>
    <row r="232" spans="1:13" ht="50.1" customHeight="1" x14ac:dyDescent="0.25">
      <c r="A232" s="33"/>
      <c r="B232" s="17" t="s">
        <v>14</v>
      </c>
      <c r="C232" s="22"/>
      <c r="D232" s="18" t="s">
        <v>15</v>
      </c>
      <c r="E232" s="2" t="s">
        <v>64</v>
      </c>
      <c r="F232" s="2" t="s">
        <v>64</v>
      </c>
      <c r="G232" s="3"/>
      <c r="H232" s="5"/>
      <c r="I232" s="5"/>
      <c r="J232" s="3"/>
      <c r="K232" s="28"/>
      <c r="L232" s="31"/>
      <c r="M232" s="38"/>
    </row>
    <row r="233" spans="1:13" ht="50.1" customHeight="1" x14ac:dyDescent="0.25">
      <c r="A233" s="33"/>
      <c r="B233" s="17" t="s">
        <v>14</v>
      </c>
      <c r="C233" s="17"/>
      <c r="D233" s="18" t="s">
        <v>15</v>
      </c>
      <c r="E233" s="56" t="s">
        <v>311</v>
      </c>
      <c r="F233" s="56" t="s">
        <v>311</v>
      </c>
      <c r="G233" s="3"/>
      <c r="H233" s="5"/>
      <c r="I233" s="5"/>
      <c r="J233" s="4"/>
      <c r="K233" s="28"/>
      <c r="L233" s="31"/>
      <c r="M233" s="38"/>
    </row>
    <row r="234" spans="1:13" ht="50.1" customHeight="1" x14ac:dyDescent="0.25">
      <c r="A234" s="33"/>
      <c r="B234" s="17" t="s">
        <v>14</v>
      </c>
      <c r="C234" s="17"/>
      <c r="D234" s="18" t="s">
        <v>15</v>
      </c>
      <c r="E234" s="56" t="s">
        <v>30</v>
      </c>
      <c r="F234" s="56" t="s">
        <v>30</v>
      </c>
      <c r="G234" s="3"/>
      <c r="H234" s="5"/>
      <c r="I234" s="5"/>
      <c r="J234" s="4"/>
      <c r="K234" s="28"/>
      <c r="L234" s="31"/>
      <c r="M234" s="38"/>
    </row>
    <row r="235" spans="1:13" ht="50.1" customHeight="1" x14ac:dyDescent="0.25">
      <c r="A235" s="33"/>
      <c r="B235" s="17" t="s">
        <v>14</v>
      </c>
      <c r="C235" s="17"/>
      <c r="D235" s="18" t="s">
        <v>15</v>
      </c>
      <c r="E235" s="56" t="s">
        <v>32</v>
      </c>
      <c r="F235" s="56" t="s">
        <v>32</v>
      </c>
      <c r="G235" s="3"/>
      <c r="H235" s="5"/>
      <c r="I235" s="5"/>
      <c r="J235" s="4"/>
      <c r="K235" s="28"/>
      <c r="L235" s="31"/>
      <c r="M235" s="38"/>
    </row>
    <row r="236" spans="1:13" ht="50.1" customHeight="1" x14ac:dyDescent="0.25">
      <c r="A236" s="33"/>
      <c r="B236" s="17" t="s">
        <v>14</v>
      </c>
      <c r="C236" s="17"/>
      <c r="D236" s="18" t="s">
        <v>15</v>
      </c>
      <c r="E236" s="56" t="s">
        <v>318</v>
      </c>
      <c r="F236" s="56" t="s">
        <v>318</v>
      </c>
      <c r="G236" s="3"/>
      <c r="H236" s="5"/>
      <c r="I236" s="5"/>
      <c r="J236" s="4"/>
      <c r="K236" s="28"/>
      <c r="L236" s="31"/>
      <c r="M236" s="38"/>
    </row>
    <row r="237" spans="1:13" ht="50.1" customHeight="1" x14ac:dyDescent="0.25">
      <c r="A237" s="33"/>
      <c r="B237" s="17" t="s">
        <v>14</v>
      </c>
      <c r="C237" s="17"/>
      <c r="D237" s="18" t="s">
        <v>15</v>
      </c>
      <c r="E237" s="56" t="s">
        <v>305</v>
      </c>
      <c r="F237" s="56" t="s">
        <v>305</v>
      </c>
      <c r="G237" s="3"/>
      <c r="H237" s="5"/>
      <c r="I237" s="5"/>
      <c r="J237" s="4"/>
      <c r="K237" s="28"/>
      <c r="L237" s="31"/>
      <c r="M237" s="38"/>
    </row>
    <row r="238" spans="1:13" ht="50.1" customHeight="1" x14ac:dyDescent="0.25">
      <c r="A238" s="33"/>
      <c r="B238" s="17" t="s">
        <v>14</v>
      </c>
      <c r="C238" s="17"/>
      <c r="D238" s="18" t="s">
        <v>15</v>
      </c>
      <c r="E238" s="2" t="s">
        <v>314</v>
      </c>
      <c r="F238" s="2"/>
      <c r="G238" s="3"/>
      <c r="H238" s="5"/>
      <c r="I238" s="5"/>
      <c r="J238" s="4"/>
      <c r="K238" s="28"/>
      <c r="L238" s="31"/>
      <c r="M238" s="38"/>
    </row>
    <row r="239" spans="1:13" ht="50.1" customHeight="1" x14ac:dyDescent="0.25">
      <c r="A239" s="33"/>
      <c r="B239" s="17" t="s">
        <v>14</v>
      </c>
      <c r="C239" s="40"/>
      <c r="D239" s="18" t="s">
        <v>15</v>
      </c>
      <c r="E239" s="56" t="s">
        <v>314</v>
      </c>
      <c r="F239" s="56"/>
      <c r="G239" s="3"/>
      <c r="H239" s="5"/>
      <c r="I239" s="5"/>
      <c r="J239" s="4"/>
      <c r="K239" s="28"/>
      <c r="L239" s="31"/>
      <c r="M239" s="38"/>
    </row>
    <row r="240" spans="1:13" ht="50.1" customHeight="1" x14ac:dyDescent="0.25">
      <c r="A240" s="33"/>
      <c r="B240" s="17" t="s">
        <v>14</v>
      </c>
      <c r="C240" s="17"/>
      <c r="D240" s="18" t="s">
        <v>15</v>
      </c>
      <c r="E240" s="56" t="s">
        <v>313</v>
      </c>
      <c r="F240" s="56"/>
      <c r="G240" s="3"/>
      <c r="H240" s="5"/>
      <c r="I240" s="5"/>
      <c r="J240" s="4"/>
      <c r="K240" s="28"/>
      <c r="L240" s="31"/>
      <c r="M240" s="38"/>
    </row>
    <row r="241" spans="1:13" ht="50.1" customHeight="1" x14ac:dyDescent="0.25">
      <c r="A241" s="33"/>
      <c r="B241" s="17" t="s">
        <v>14</v>
      </c>
      <c r="C241" s="17"/>
      <c r="D241" s="18" t="s">
        <v>15</v>
      </c>
      <c r="E241" s="56" t="s">
        <v>93</v>
      </c>
      <c r="F241" s="56" t="s">
        <v>93</v>
      </c>
      <c r="G241" s="3"/>
      <c r="H241" s="5"/>
      <c r="I241" s="5"/>
      <c r="J241" s="3"/>
      <c r="K241" s="28"/>
      <c r="L241" s="31"/>
      <c r="M241" s="38"/>
    </row>
    <row r="242" spans="1:13" ht="50.1" customHeight="1" x14ac:dyDescent="0.25">
      <c r="A242" s="33"/>
      <c r="B242" s="17" t="s">
        <v>14</v>
      </c>
      <c r="C242" s="17"/>
      <c r="D242" s="18" t="s">
        <v>15</v>
      </c>
      <c r="E242" s="56" t="s">
        <v>290</v>
      </c>
      <c r="F242" s="56" t="s">
        <v>290</v>
      </c>
      <c r="G242" s="3"/>
      <c r="H242" s="5"/>
      <c r="I242" s="5"/>
      <c r="J242" s="4"/>
      <c r="K242" s="28"/>
      <c r="L242" s="31"/>
      <c r="M242" s="38"/>
    </row>
    <row r="243" spans="1:13" ht="50.1" customHeight="1" x14ac:dyDescent="0.25">
      <c r="A243" s="33"/>
      <c r="B243" s="17" t="s">
        <v>14</v>
      </c>
      <c r="C243" s="17"/>
      <c r="D243" s="18" t="s">
        <v>15</v>
      </c>
      <c r="E243" s="56" t="s">
        <v>297</v>
      </c>
      <c r="F243" s="56" t="s">
        <v>297</v>
      </c>
      <c r="G243" s="3"/>
      <c r="H243" s="5"/>
      <c r="I243" s="5"/>
      <c r="J243" s="4"/>
      <c r="K243" s="28"/>
      <c r="L243" s="31"/>
      <c r="M243" s="38"/>
    </row>
    <row r="244" spans="1:13" ht="50.1" customHeight="1" x14ac:dyDescent="0.25">
      <c r="A244" s="33"/>
      <c r="B244" s="17" t="s">
        <v>14</v>
      </c>
      <c r="C244" s="17"/>
      <c r="D244" s="18" t="s">
        <v>15</v>
      </c>
      <c r="E244" s="56" t="s">
        <v>35</v>
      </c>
      <c r="F244" s="56" t="s">
        <v>35</v>
      </c>
      <c r="G244" s="3"/>
      <c r="H244" s="5"/>
      <c r="I244" s="5"/>
      <c r="J244" s="4"/>
      <c r="K244" s="28"/>
      <c r="L244" s="31"/>
      <c r="M244" s="38"/>
    </row>
    <row r="245" spans="1:13" ht="50.1" customHeight="1" x14ac:dyDescent="0.25">
      <c r="A245" s="33"/>
      <c r="B245" s="17" t="s">
        <v>14</v>
      </c>
      <c r="C245" s="17"/>
      <c r="D245" s="18" t="s">
        <v>15</v>
      </c>
      <c r="E245" s="56" t="s">
        <v>311</v>
      </c>
      <c r="F245" s="56" t="s">
        <v>311</v>
      </c>
      <c r="G245" s="3"/>
      <c r="H245" s="5"/>
      <c r="I245" s="5"/>
      <c r="J245" s="4"/>
      <c r="K245" s="28"/>
      <c r="L245" s="31"/>
      <c r="M245" s="38"/>
    </row>
    <row r="246" spans="1:13" ht="50.1" customHeight="1" x14ac:dyDescent="0.25">
      <c r="A246" s="33"/>
      <c r="B246" s="17" t="s">
        <v>14</v>
      </c>
      <c r="C246" s="17"/>
      <c r="D246" s="18" t="s">
        <v>15</v>
      </c>
      <c r="E246" s="1" t="s">
        <v>81</v>
      </c>
      <c r="F246" s="1" t="s">
        <v>81</v>
      </c>
      <c r="G246" s="3"/>
      <c r="H246" s="5"/>
      <c r="I246" s="5"/>
      <c r="J246" s="3"/>
      <c r="K246" s="28"/>
      <c r="L246" s="31"/>
      <c r="M246" s="38"/>
    </row>
    <row r="247" spans="1:13" ht="50.1" customHeight="1" x14ac:dyDescent="0.25">
      <c r="A247" s="33"/>
      <c r="B247" s="17" t="s">
        <v>14</v>
      </c>
      <c r="C247" s="17"/>
      <c r="D247" s="18" t="s">
        <v>15</v>
      </c>
      <c r="E247" s="56" t="s">
        <v>315</v>
      </c>
      <c r="F247" s="56"/>
      <c r="G247" s="3"/>
      <c r="H247" s="5"/>
      <c r="I247" s="5"/>
      <c r="J247" s="4"/>
      <c r="K247" s="28"/>
      <c r="L247" s="31"/>
      <c r="M247" s="38"/>
    </row>
    <row r="248" spans="1:13" ht="50.1" customHeight="1" x14ac:dyDescent="0.25">
      <c r="A248" s="33"/>
      <c r="B248" s="17" t="s">
        <v>14</v>
      </c>
      <c r="C248" s="17"/>
      <c r="D248" s="18" t="s">
        <v>15</v>
      </c>
      <c r="E248" s="2" t="s">
        <v>317</v>
      </c>
      <c r="F248" s="2"/>
      <c r="G248" s="3"/>
      <c r="H248" s="5"/>
      <c r="I248" s="5"/>
      <c r="J248" s="4"/>
      <c r="K248" s="28"/>
      <c r="L248" s="31"/>
      <c r="M248" s="38"/>
    </row>
    <row r="249" spans="1:13" ht="50.1" customHeight="1" x14ac:dyDescent="0.25">
      <c r="A249" s="33"/>
      <c r="B249" s="17" t="s">
        <v>14</v>
      </c>
      <c r="C249" s="17"/>
      <c r="D249" s="18" t="s">
        <v>15</v>
      </c>
      <c r="E249" s="2" t="s">
        <v>316</v>
      </c>
      <c r="F249" s="2"/>
      <c r="G249" s="3"/>
      <c r="H249" s="5"/>
      <c r="I249" s="5"/>
      <c r="J249" s="4"/>
      <c r="K249" s="28"/>
      <c r="L249" s="31"/>
      <c r="M249" s="38"/>
    </row>
    <row r="250" spans="1:13" ht="50.1" customHeight="1" x14ac:dyDescent="0.25">
      <c r="A250" s="33"/>
      <c r="B250" s="17" t="s">
        <v>14</v>
      </c>
      <c r="C250" s="17"/>
      <c r="D250" s="18" t="s">
        <v>15</v>
      </c>
      <c r="E250" s="2" t="s">
        <v>259</v>
      </c>
      <c r="F250" s="56"/>
      <c r="G250" s="3"/>
      <c r="H250" s="5"/>
      <c r="I250" s="5"/>
      <c r="J250" s="4"/>
      <c r="K250" s="28"/>
      <c r="L250" s="31"/>
      <c r="M250" s="38"/>
    </row>
    <row r="251" spans="1:13" ht="50.1" customHeight="1" x14ac:dyDescent="0.25">
      <c r="A251" s="33"/>
      <c r="B251" s="17" t="s">
        <v>14</v>
      </c>
      <c r="C251" s="17"/>
      <c r="D251" s="18" t="s">
        <v>15</v>
      </c>
      <c r="E251" s="56" t="s">
        <v>246</v>
      </c>
      <c r="F251" s="56" t="s">
        <v>246</v>
      </c>
      <c r="G251" s="3"/>
      <c r="H251" s="5"/>
      <c r="I251" s="5"/>
      <c r="J251" s="4"/>
      <c r="K251" s="28"/>
      <c r="L251" s="31"/>
      <c r="M251" s="38"/>
    </row>
    <row r="252" spans="1:13" ht="50.1" customHeight="1" x14ac:dyDescent="0.25">
      <c r="A252" s="33"/>
      <c r="B252" s="17" t="s">
        <v>14</v>
      </c>
      <c r="C252" s="17"/>
      <c r="D252" s="18" t="s">
        <v>15</v>
      </c>
      <c r="E252" s="56" t="s">
        <v>91</v>
      </c>
      <c r="F252" s="56" t="s">
        <v>91</v>
      </c>
      <c r="G252" s="3"/>
      <c r="H252" s="5"/>
      <c r="I252" s="5"/>
      <c r="J252" s="4"/>
      <c r="K252" s="28"/>
      <c r="L252" s="31"/>
      <c r="M252" s="38"/>
    </row>
    <row r="253" spans="1:13" ht="50.1" customHeight="1" x14ac:dyDescent="0.25">
      <c r="A253" s="33"/>
      <c r="B253" s="17" t="s">
        <v>14</v>
      </c>
      <c r="C253" s="17"/>
      <c r="D253" s="18" t="s">
        <v>15</v>
      </c>
      <c r="E253" s="56" t="s">
        <v>35</v>
      </c>
      <c r="F253" s="56" t="s">
        <v>35</v>
      </c>
      <c r="G253" s="3"/>
      <c r="H253" s="5"/>
      <c r="I253" s="5"/>
      <c r="J253" s="4"/>
      <c r="K253" s="28"/>
      <c r="L253" s="31"/>
      <c r="M253" s="38"/>
    </row>
    <row r="254" spans="1:13" ht="50.1" customHeight="1" x14ac:dyDescent="0.25">
      <c r="A254" s="33"/>
      <c r="B254" s="17" t="s">
        <v>14</v>
      </c>
      <c r="C254" s="17"/>
      <c r="D254" s="18" t="s">
        <v>15</v>
      </c>
      <c r="E254" s="56" t="s">
        <v>30</v>
      </c>
      <c r="F254" s="56" t="s">
        <v>30</v>
      </c>
      <c r="G254" s="3"/>
      <c r="H254" s="5"/>
      <c r="I254" s="5"/>
      <c r="J254" s="4"/>
      <c r="K254" s="28"/>
      <c r="L254" s="31"/>
      <c r="M254" s="38"/>
    </row>
    <row r="255" spans="1:13" ht="50.1" customHeight="1" x14ac:dyDescent="0.25">
      <c r="A255" s="33"/>
      <c r="B255" s="17" t="s">
        <v>14</v>
      </c>
      <c r="C255" s="17"/>
      <c r="D255" s="18" t="s">
        <v>15</v>
      </c>
      <c r="E255" s="2" t="s">
        <v>203</v>
      </c>
      <c r="F255" s="2" t="s">
        <v>203</v>
      </c>
      <c r="G255" s="70"/>
      <c r="H255" s="5"/>
      <c r="I255" s="5"/>
      <c r="J255" s="4"/>
      <c r="K255" s="28"/>
      <c r="L255" s="31"/>
      <c r="M255" s="38"/>
    </row>
    <row r="256" spans="1:13" ht="50.1" customHeight="1" x14ac:dyDescent="0.25">
      <c r="A256" s="33"/>
      <c r="B256" s="17" t="s">
        <v>14</v>
      </c>
      <c r="C256" s="17"/>
      <c r="D256" s="18" t="s">
        <v>15</v>
      </c>
      <c r="E256" s="56" t="s">
        <v>203</v>
      </c>
      <c r="F256" s="56" t="s">
        <v>203</v>
      </c>
      <c r="G256" s="3"/>
      <c r="H256" s="5"/>
      <c r="I256" s="5"/>
      <c r="J256" s="4"/>
      <c r="K256" s="28"/>
      <c r="L256" s="31"/>
      <c r="M256" s="38"/>
    </row>
    <row r="257" spans="1:13" ht="50.1" customHeight="1" x14ac:dyDescent="0.25">
      <c r="A257" s="33"/>
      <c r="B257" s="17" t="s">
        <v>14</v>
      </c>
      <c r="C257" s="17"/>
      <c r="D257" s="18" t="s">
        <v>15</v>
      </c>
      <c r="E257" s="2"/>
      <c r="F257" s="56"/>
      <c r="G257" s="3"/>
      <c r="H257" s="5"/>
      <c r="I257" s="5"/>
      <c r="J257" s="4"/>
      <c r="K257" s="28"/>
      <c r="L257" s="31"/>
      <c r="M257" s="38"/>
    </row>
    <row r="258" spans="1:13" ht="50.1" customHeight="1" x14ac:dyDescent="0.25">
      <c r="A258" s="33"/>
      <c r="B258" s="17" t="s">
        <v>14</v>
      </c>
      <c r="C258" s="17"/>
      <c r="D258" s="18" t="s">
        <v>15</v>
      </c>
      <c r="E258" s="2" t="s">
        <v>51</v>
      </c>
      <c r="F258" s="56" t="s">
        <v>51</v>
      </c>
      <c r="G258" s="3"/>
      <c r="H258" s="5"/>
      <c r="I258" s="5"/>
      <c r="J258" s="4"/>
      <c r="K258" s="28"/>
      <c r="L258" s="31"/>
      <c r="M258" s="38"/>
    </row>
    <row r="259" spans="1:13" ht="50.1" customHeight="1" x14ac:dyDescent="0.25">
      <c r="A259" s="33"/>
      <c r="B259" s="17" t="s">
        <v>14</v>
      </c>
      <c r="C259" s="17"/>
      <c r="D259" s="18" t="s">
        <v>15</v>
      </c>
      <c r="E259" s="56" t="s">
        <v>297</v>
      </c>
      <c r="F259" s="56"/>
      <c r="G259" s="3"/>
      <c r="H259" s="5"/>
      <c r="I259" s="5"/>
      <c r="J259" s="4"/>
      <c r="K259" s="28"/>
      <c r="L259" s="31"/>
      <c r="M259" s="38"/>
    </row>
    <row r="260" spans="1:13" ht="50.1" customHeight="1" x14ac:dyDescent="0.25">
      <c r="A260" s="33"/>
      <c r="B260" s="17" t="s">
        <v>14</v>
      </c>
      <c r="C260" s="17"/>
      <c r="D260" s="18" t="s">
        <v>15</v>
      </c>
      <c r="E260" s="56" t="s">
        <v>326</v>
      </c>
      <c r="F260" s="56"/>
      <c r="G260" s="3"/>
      <c r="H260" s="5"/>
      <c r="I260" s="5"/>
      <c r="J260" s="3"/>
      <c r="K260" s="28"/>
      <c r="L260" s="31"/>
      <c r="M260" s="38"/>
    </row>
    <row r="261" spans="1:13" ht="50.1" customHeight="1" x14ac:dyDescent="0.25">
      <c r="A261" s="33"/>
      <c r="B261" s="17" t="s">
        <v>14</v>
      </c>
      <c r="C261" s="17"/>
      <c r="D261" s="18" t="s">
        <v>15</v>
      </c>
      <c r="E261" s="56" t="s">
        <v>322</v>
      </c>
      <c r="F261" s="56"/>
      <c r="G261" s="3"/>
      <c r="H261" s="5"/>
      <c r="I261" s="5"/>
      <c r="J261" s="4"/>
      <c r="K261" s="28"/>
      <c r="L261" s="31"/>
      <c r="M261" s="38"/>
    </row>
    <row r="262" spans="1:13" ht="50.1" customHeight="1" x14ac:dyDescent="0.25">
      <c r="A262" s="33"/>
      <c r="B262" s="17" t="s">
        <v>14</v>
      </c>
      <c r="C262" s="17"/>
      <c r="D262" s="18" t="s">
        <v>15</v>
      </c>
      <c r="E262" s="56" t="s">
        <v>325</v>
      </c>
      <c r="F262" s="56"/>
      <c r="G262" s="3"/>
      <c r="H262" s="5"/>
      <c r="I262" s="5"/>
      <c r="J262" s="3"/>
      <c r="K262" s="28"/>
      <c r="L262" s="31"/>
      <c r="M262" s="38"/>
    </row>
    <row r="263" spans="1:13" ht="50.1" customHeight="1" x14ac:dyDescent="0.25">
      <c r="A263" s="33"/>
      <c r="B263" s="17" t="s">
        <v>14</v>
      </c>
      <c r="C263" s="17"/>
      <c r="D263" s="18" t="s">
        <v>15</v>
      </c>
      <c r="E263" s="56" t="s">
        <v>323</v>
      </c>
      <c r="F263" s="56"/>
      <c r="G263" s="3"/>
      <c r="H263" s="5"/>
      <c r="I263" s="5"/>
      <c r="J263" s="4"/>
      <c r="K263" s="28"/>
      <c r="L263" s="31"/>
      <c r="M263" s="38"/>
    </row>
    <row r="264" spans="1:13" ht="50.1" customHeight="1" x14ac:dyDescent="0.25">
      <c r="A264" s="33"/>
      <c r="B264" s="17" t="s">
        <v>14</v>
      </c>
      <c r="C264" s="17"/>
      <c r="D264" s="18" t="s">
        <v>15</v>
      </c>
      <c r="E264" s="56" t="s">
        <v>324</v>
      </c>
      <c r="F264" s="56"/>
      <c r="G264" s="3"/>
      <c r="H264" s="5"/>
      <c r="I264" s="5"/>
      <c r="J264" s="3"/>
      <c r="K264" s="28"/>
      <c r="L264" s="31"/>
      <c r="M264" s="38"/>
    </row>
    <row r="265" spans="1:13" ht="50.1" customHeight="1" x14ac:dyDescent="0.25">
      <c r="A265" s="33"/>
      <c r="B265" s="17" t="s">
        <v>14</v>
      </c>
      <c r="C265" s="17"/>
      <c r="D265" s="18" t="s">
        <v>15</v>
      </c>
      <c r="E265" s="56" t="s">
        <v>189</v>
      </c>
      <c r="F265" s="56"/>
      <c r="G265" s="3"/>
      <c r="H265" s="5"/>
      <c r="I265" s="5"/>
      <c r="J265" s="4"/>
      <c r="K265" s="28"/>
      <c r="L265" s="31"/>
      <c r="M265" s="38"/>
    </row>
    <row r="266" spans="1:13" ht="50.1" customHeight="1" x14ac:dyDescent="0.25">
      <c r="A266" s="33"/>
      <c r="B266" s="17" t="s">
        <v>14</v>
      </c>
      <c r="C266" s="17"/>
      <c r="D266" s="18" t="s">
        <v>15</v>
      </c>
      <c r="E266" s="2" t="s">
        <v>81</v>
      </c>
      <c r="F266" s="2" t="s">
        <v>81</v>
      </c>
      <c r="G266" s="3"/>
      <c r="H266" s="5"/>
      <c r="I266" s="5"/>
      <c r="J266" s="4"/>
      <c r="K266" s="28"/>
      <c r="L266" s="31"/>
      <c r="M266" s="38"/>
    </row>
    <row r="267" spans="1:13" ht="50.1" customHeight="1" x14ac:dyDescent="0.25">
      <c r="A267" s="33"/>
      <c r="B267" s="17" t="s">
        <v>14</v>
      </c>
      <c r="C267" s="17"/>
      <c r="D267" s="18" t="s">
        <v>15</v>
      </c>
      <c r="E267" s="56" t="s">
        <v>327</v>
      </c>
      <c r="F267" s="56"/>
      <c r="G267" s="3"/>
      <c r="H267" s="5"/>
      <c r="I267" s="5"/>
      <c r="J267" s="4"/>
      <c r="K267" s="28"/>
      <c r="L267" s="31"/>
      <c r="M267" s="38"/>
    </row>
    <row r="268" spans="1:13" ht="50.1" customHeight="1" x14ac:dyDescent="0.25">
      <c r="A268" s="33"/>
      <c r="B268" s="17" t="s">
        <v>14</v>
      </c>
      <c r="C268" s="17"/>
      <c r="D268" s="18" t="s">
        <v>15</v>
      </c>
      <c r="E268" s="2" t="s">
        <v>192</v>
      </c>
      <c r="F268" s="2" t="s">
        <v>192</v>
      </c>
      <c r="G268" s="3"/>
      <c r="H268" s="5"/>
      <c r="I268" s="5"/>
      <c r="J268" s="4"/>
      <c r="K268" s="28"/>
      <c r="L268" s="31"/>
      <c r="M268" s="38"/>
    </row>
    <row r="269" spans="1:13" ht="50.1" customHeight="1" x14ac:dyDescent="0.25">
      <c r="A269" s="33"/>
      <c r="B269" s="17" t="s">
        <v>14</v>
      </c>
      <c r="C269" s="17"/>
      <c r="D269" s="18" t="s">
        <v>15</v>
      </c>
      <c r="E269" s="2" t="s">
        <v>20</v>
      </c>
      <c r="F269" s="56" t="s">
        <v>20</v>
      </c>
      <c r="G269" s="3"/>
      <c r="H269" s="5"/>
      <c r="I269" s="5"/>
      <c r="J269" s="4"/>
      <c r="K269" s="28"/>
      <c r="L269" s="31"/>
      <c r="M269" s="38"/>
    </row>
    <row r="270" spans="1:13" ht="50.1" customHeight="1" x14ac:dyDescent="0.25">
      <c r="A270" s="33"/>
      <c r="B270" s="17" t="s">
        <v>14</v>
      </c>
      <c r="C270" s="17"/>
      <c r="D270" s="18" t="s">
        <v>15</v>
      </c>
      <c r="E270" s="56" t="s">
        <v>300</v>
      </c>
      <c r="F270" s="56"/>
      <c r="G270" s="3"/>
      <c r="H270" s="5"/>
      <c r="I270" s="5"/>
      <c r="J270" s="4"/>
      <c r="K270" s="28"/>
      <c r="L270" s="31"/>
      <c r="M270" s="38"/>
    </row>
    <row r="271" spans="1:13" ht="50.1" customHeight="1" x14ac:dyDescent="0.25">
      <c r="A271" s="33"/>
      <c r="B271" s="17" t="s">
        <v>14</v>
      </c>
      <c r="C271" s="17"/>
      <c r="D271" s="18" t="s">
        <v>15</v>
      </c>
      <c r="E271" s="2"/>
      <c r="F271" s="2"/>
      <c r="G271" s="3"/>
      <c r="H271" s="5"/>
      <c r="I271" s="5"/>
      <c r="J271" s="4"/>
      <c r="K271" s="28"/>
      <c r="L271" s="31"/>
      <c r="M271" s="38"/>
    </row>
    <row r="272" spans="1:13" ht="50.1" customHeight="1" x14ac:dyDescent="0.25">
      <c r="A272" s="33"/>
      <c r="B272" s="17" t="s">
        <v>14</v>
      </c>
      <c r="C272" s="17"/>
      <c r="D272" s="18" t="s">
        <v>15</v>
      </c>
      <c r="E272" s="56" t="s">
        <v>30</v>
      </c>
      <c r="F272" s="56" t="s">
        <v>30</v>
      </c>
      <c r="G272" s="3"/>
      <c r="H272" s="5"/>
      <c r="I272" s="5"/>
      <c r="J272" s="4"/>
      <c r="K272" s="28"/>
      <c r="L272" s="31"/>
      <c r="M272" s="38"/>
    </row>
    <row r="273" spans="1:13" ht="50.1" customHeight="1" x14ac:dyDescent="0.25">
      <c r="A273" s="33"/>
      <c r="B273" s="17" t="s">
        <v>14</v>
      </c>
      <c r="C273" s="17"/>
      <c r="D273" s="18" t="s">
        <v>15</v>
      </c>
      <c r="E273" s="56" t="s">
        <v>93</v>
      </c>
      <c r="F273" s="56" t="s">
        <v>93</v>
      </c>
      <c r="G273" s="3"/>
      <c r="H273" s="5"/>
      <c r="I273" s="5"/>
      <c r="J273" s="3"/>
      <c r="K273" s="28"/>
      <c r="L273" s="31"/>
      <c r="M273" s="38"/>
    </row>
    <row r="274" spans="1:13" ht="50.1" customHeight="1" x14ac:dyDescent="0.25">
      <c r="A274" s="33"/>
      <c r="B274" s="17" t="s">
        <v>14</v>
      </c>
      <c r="C274" s="17"/>
      <c r="D274" s="18" t="s">
        <v>15</v>
      </c>
      <c r="E274" s="56" t="s">
        <v>297</v>
      </c>
      <c r="F274" s="56" t="s">
        <v>297</v>
      </c>
      <c r="G274" s="3"/>
      <c r="H274" s="5"/>
      <c r="I274" s="5"/>
      <c r="J274" s="4"/>
      <c r="K274" s="28"/>
      <c r="L274" s="31"/>
      <c r="M274" s="38"/>
    </row>
    <row r="275" spans="1:13" ht="50.1" customHeight="1" x14ac:dyDescent="0.25">
      <c r="A275" s="33"/>
      <c r="B275" s="17" t="s">
        <v>14</v>
      </c>
      <c r="C275" s="17"/>
      <c r="D275" s="18" t="s">
        <v>15</v>
      </c>
      <c r="E275" s="56" t="s">
        <v>127</v>
      </c>
      <c r="F275" s="56" t="s">
        <v>127</v>
      </c>
      <c r="G275" s="3"/>
      <c r="H275" s="5"/>
      <c r="I275" s="5"/>
      <c r="J275" s="4"/>
      <c r="K275" s="28"/>
      <c r="L275" s="31"/>
      <c r="M275" s="38"/>
    </row>
    <row r="276" spans="1:13" ht="50.1" customHeight="1" x14ac:dyDescent="0.25">
      <c r="A276" s="33"/>
      <c r="B276" s="17" t="s">
        <v>14</v>
      </c>
      <c r="C276" s="17"/>
      <c r="D276" s="18" t="s">
        <v>15</v>
      </c>
      <c r="E276" s="56" t="s">
        <v>328</v>
      </c>
      <c r="F276" s="56"/>
      <c r="G276" s="3"/>
      <c r="H276" s="5"/>
      <c r="I276" s="5"/>
      <c r="J276" s="4"/>
      <c r="K276" s="28"/>
      <c r="L276" s="30"/>
      <c r="M276" s="37"/>
    </row>
    <row r="277" spans="1:13" ht="50.1" customHeight="1" x14ac:dyDescent="0.25">
      <c r="A277" s="33"/>
      <c r="B277" s="17" t="s">
        <v>14</v>
      </c>
      <c r="C277" s="17"/>
      <c r="D277" s="18" t="s">
        <v>15</v>
      </c>
      <c r="E277" s="56" t="s">
        <v>91</v>
      </c>
      <c r="F277" s="56" t="s">
        <v>91</v>
      </c>
      <c r="G277" s="3"/>
      <c r="H277" s="5"/>
      <c r="I277" s="5"/>
      <c r="J277" s="4"/>
      <c r="K277" s="28"/>
      <c r="L277" s="30"/>
      <c r="M277" s="37"/>
    </row>
    <row r="278" spans="1:13" ht="50.1" customHeight="1" x14ac:dyDescent="0.25">
      <c r="A278" s="33"/>
      <c r="B278" s="17" t="s">
        <v>14</v>
      </c>
      <c r="C278" s="17"/>
      <c r="D278" s="18" t="s">
        <v>15</v>
      </c>
      <c r="E278" s="56" t="s">
        <v>23</v>
      </c>
      <c r="F278" s="56" t="s">
        <v>23</v>
      </c>
      <c r="G278" s="3"/>
      <c r="H278" s="5"/>
      <c r="I278" s="5"/>
      <c r="J278" s="4"/>
      <c r="K278" s="28"/>
      <c r="L278" s="30"/>
      <c r="M278" s="37"/>
    </row>
    <row r="279" spans="1:13" ht="50.1" customHeight="1" x14ac:dyDescent="0.25">
      <c r="A279" s="41"/>
      <c r="B279" s="17" t="s">
        <v>14</v>
      </c>
      <c r="C279" s="17"/>
      <c r="D279" s="18" t="s">
        <v>15</v>
      </c>
      <c r="E279" s="56" t="s">
        <v>311</v>
      </c>
      <c r="F279" s="56" t="s">
        <v>311</v>
      </c>
      <c r="G279" s="3"/>
      <c r="H279" s="5"/>
      <c r="I279" s="5"/>
      <c r="J279" s="4"/>
      <c r="K279" s="28"/>
      <c r="L279" s="30"/>
      <c r="M279" s="37"/>
    </row>
    <row r="280" spans="1:13" ht="50.1" customHeight="1" x14ac:dyDescent="0.25">
      <c r="A280" s="41"/>
      <c r="B280" s="17" t="s">
        <v>14</v>
      </c>
      <c r="C280" s="17"/>
      <c r="D280" s="18" t="s">
        <v>15</v>
      </c>
      <c r="E280" s="56" t="s">
        <v>48</v>
      </c>
      <c r="F280" s="56" t="s">
        <v>93</v>
      </c>
      <c r="G280" s="3"/>
      <c r="H280" s="5"/>
      <c r="I280" s="5"/>
      <c r="J280" s="4"/>
      <c r="K280" s="28"/>
      <c r="L280" s="30"/>
      <c r="M280" s="37"/>
    </row>
    <row r="281" spans="1:13" ht="50.1" customHeight="1" x14ac:dyDescent="0.25">
      <c r="A281" s="41"/>
      <c r="B281" s="17" t="s">
        <v>14</v>
      </c>
      <c r="C281" s="17"/>
      <c r="D281" s="18" t="s">
        <v>15</v>
      </c>
      <c r="E281" s="56" t="s">
        <v>329</v>
      </c>
      <c r="F281" s="56"/>
      <c r="G281" s="3"/>
      <c r="H281" s="5"/>
      <c r="I281" s="5"/>
      <c r="J281" s="4"/>
      <c r="K281" s="28"/>
      <c r="L281" s="30"/>
      <c r="M281" s="37"/>
    </row>
    <row r="282" spans="1:13" ht="50.1" customHeight="1" x14ac:dyDescent="0.25">
      <c r="A282" s="41"/>
      <c r="B282" s="17" t="s">
        <v>14</v>
      </c>
      <c r="C282" s="17"/>
      <c r="D282" s="18" t="s">
        <v>15</v>
      </c>
      <c r="E282" s="2" t="s">
        <v>332</v>
      </c>
      <c r="F282" s="2" t="s">
        <v>73</v>
      </c>
      <c r="G282" s="3"/>
      <c r="H282" s="5"/>
      <c r="I282" s="5"/>
      <c r="J282" s="4"/>
      <c r="K282" s="28"/>
      <c r="L282" s="30"/>
      <c r="M282" s="37"/>
    </row>
    <row r="283" spans="1:13" ht="50.1" customHeight="1" x14ac:dyDescent="0.25">
      <c r="A283" s="33"/>
      <c r="B283" s="17" t="s">
        <v>14</v>
      </c>
      <c r="C283" s="17"/>
      <c r="D283" s="18" t="s">
        <v>15</v>
      </c>
      <c r="E283" s="56" t="s">
        <v>330</v>
      </c>
      <c r="F283" s="56"/>
      <c r="G283" s="3"/>
      <c r="H283" s="5"/>
      <c r="I283" s="5"/>
      <c r="J283" s="3"/>
      <c r="K283" s="28"/>
      <c r="L283" s="30"/>
      <c r="M283" s="37"/>
    </row>
    <row r="284" spans="1:13" ht="50.1" customHeight="1" x14ac:dyDescent="0.25">
      <c r="A284" s="33"/>
      <c r="B284" s="17" t="s">
        <v>14</v>
      </c>
      <c r="C284" s="17"/>
      <c r="D284" s="18" t="s">
        <v>15</v>
      </c>
      <c r="E284" s="56" t="s">
        <v>276</v>
      </c>
      <c r="F284" s="56"/>
      <c r="G284" s="3"/>
      <c r="H284" s="5"/>
      <c r="I284" s="5"/>
      <c r="J284" s="4"/>
      <c r="K284" s="28"/>
      <c r="L284" s="30"/>
      <c r="M284" s="37"/>
    </row>
    <row r="285" spans="1:13" ht="50.1" customHeight="1" x14ac:dyDescent="0.25">
      <c r="A285" s="33"/>
      <c r="B285" s="17" t="s">
        <v>14</v>
      </c>
      <c r="C285" s="17"/>
      <c r="D285" s="18" t="s">
        <v>15</v>
      </c>
      <c r="E285" s="56" t="s">
        <v>93</v>
      </c>
      <c r="F285" s="56" t="s">
        <v>93</v>
      </c>
      <c r="G285" s="3"/>
      <c r="H285" s="5"/>
      <c r="I285" s="5"/>
      <c r="J285" s="4"/>
      <c r="K285" s="28"/>
      <c r="L285" s="30"/>
      <c r="M285" s="37"/>
    </row>
    <row r="286" spans="1:13" ht="50.1" customHeight="1" x14ac:dyDescent="0.25">
      <c r="A286" s="33"/>
      <c r="B286" s="17" t="s">
        <v>14</v>
      </c>
      <c r="C286" s="17"/>
      <c r="D286" s="18" t="s">
        <v>15</v>
      </c>
      <c r="E286" s="56" t="s">
        <v>49</v>
      </c>
      <c r="F286" s="56" t="s">
        <v>49</v>
      </c>
      <c r="G286" s="3"/>
      <c r="H286" s="5"/>
      <c r="I286" s="5"/>
      <c r="J286" s="4"/>
      <c r="K286" s="28"/>
      <c r="L286" s="30"/>
      <c r="M286" s="37"/>
    </row>
    <row r="287" spans="1:13" ht="50.1" customHeight="1" x14ac:dyDescent="0.25">
      <c r="A287" s="33"/>
      <c r="B287" s="17" t="s">
        <v>14</v>
      </c>
      <c r="C287" s="17"/>
      <c r="D287" s="18" t="s">
        <v>15</v>
      </c>
      <c r="E287" s="56" t="s">
        <v>243</v>
      </c>
      <c r="F287" s="56" t="s">
        <v>243</v>
      </c>
      <c r="G287" s="3"/>
      <c r="H287" s="5"/>
      <c r="I287" s="5"/>
      <c r="J287" s="4"/>
      <c r="K287" s="28"/>
      <c r="L287" s="30"/>
      <c r="M287" s="37"/>
    </row>
    <row r="288" spans="1:13" ht="50.1" customHeight="1" x14ac:dyDescent="0.25">
      <c r="A288" s="33"/>
      <c r="B288" s="17" t="s">
        <v>14</v>
      </c>
      <c r="C288" s="17"/>
      <c r="D288" s="18" t="s">
        <v>15</v>
      </c>
      <c r="E288" s="56" t="s">
        <v>303</v>
      </c>
      <c r="F288" s="56"/>
      <c r="G288" s="3"/>
      <c r="H288" s="5"/>
      <c r="I288" s="5"/>
      <c r="J288" s="3"/>
      <c r="K288" s="28"/>
      <c r="L288" s="30"/>
      <c r="M288" s="37"/>
    </row>
    <row r="289" spans="1:13" ht="50.1" customHeight="1" x14ac:dyDescent="0.25">
      <c r="A289" s="33"/>
      <c r="B289" s="17" t="s">
        <v>14</v>
      </c>
      <c r="C289" s="17"/>
      <c r="D289" s="18" t="s">
        <v>15</v>
      </c>
      <c r="E289" s="56" t="s">
        <v>20</v>
      </c>
      <c r="F289" s="56" t="s">
        <v>20</v>
      </c>
      <c r="G289" s="3"/>
      <c r="H289" s="5"/>
      <c r="I289" s="5"/>
      <c r="J289" s="4"/>
      <c r="K289" s="28"/>
      <c r="L289" s="30"/>
      <c r="M289" s="37"/>
    </row>
    <row r="290" spans="1:13" ht="50.1" customHeight="1" x14ac:dyDescent="0.25">
      <c r="A290" s="33"/>
      <c r="B290" s="17" t="s">
        <v>14</v>
      </c>
      <c r="C290" s="17"/>
      <c r="D290" s="18" t="s">
        <v>15</v>
      </c>
      <c r="E290" s="56" t="s">
        <v>193</v>
      </c>
      <c r="F290" s="56" t="s">
        <v>193</v>
      </c>
      <c r="G290" s="3"/>
      <c r="H290" s="5"/>
      <c r="I290" s="5"/>
      <c r="J290" s="4"/>
      <c r="K290" s="28"/>
      <c r="L290" s="30"/>
      <c r="M290" s="37"/>
    </row>
    <row r="291" spans="1:13" ht="50.1" customHeight="1" x14ac:dyDescent="0.25">
      <c r="A291" s="33"/>
      <c r="B291" s="17" t="s">
        <v>14</v>
      </c>
      <c r="C291" s="17"/>
      <c r="D291" s="18" t="s">
        <v>15</v>
      </c>
      <c r="E291" s="2" t="s">
        <v>93</v>
      </c>
      <c r="F291" s="56" t="s">
        <v>93</v>
      </c>
      <c r="G291" s="3"/>
      <c r="H291" s="5"/>
      <c r="I291" s="5"/>
      <c r="J291" s="4"/>
      <c r="K291" s="28"/>
      <c r="L291" s="30"/>
      <c r="M291" s="37"/>
    </row>
    <row r="292" spans="1:13" ht="50.1" customHeight="1" x14ac:dyDescent="0.25">
      <c r="A292" s="33"/>
      <c r="B292" s="53" t="s">
        <v>14</v>
      </c>
      <c r="C292" s="6"/>
      <c r="D292" s="2" t="s">
        <v>15</v>
      </c>
      <c r="E292" s="2" t="s">
        <v>331</v>
      </c>
      <c r="F292" s="2" t="s">
        <v>331</v>
      </c>
      <c r="G292" s="3"/>
      <c r="H292" s="5"/>
      <c r="I292" s="5"/>
      <c r="J292" s="4"/>
      <c r="K292" s="28"/>
      <c r="L292" s="30"/>
      <c r="M292" s="37"/>
    </row>
    <row r="293" spans="1:13" ht="50.1" customHeight="1" x14ac:dyDescent="0.25">
      <c r="A293" s="33"/>
      <c r="B293" s="53" t="s">
        <v>14</v>
      </c>
      <c r="C293" s="6"/>
      <c r="D293" s="2" t="s">
        <v>15</v>
      </c>
      <c r="E293" s="56" t="s">
        <v>322</v>
      </c>
      <c r="F293" s="56" t="s">
        <v>322</v>
      </c>
      <c r="G293" s="3"/>
      <c r="H293" s="5"/>
      <c r="I293" s="5"/>
      <c r="J293" s="4"/>
      <c r="K293" s="28"/>
      <c r="L293" s="30"/>
      <c r="M293" s="37"/>
    </row>
    <row r="294" spans="1:13" ht="50.1" customHeight="1" x14ac:dyDescent="0.25">
      <c r="A294" s="33"/>
      <c r="B294" s="53" t="s">
        <v>14</v>
      </c>
      <c r="C294" s="6"/>
      <c r="D294" s="2" t="s">
        <v>15</v>
      </c>
      <c r="E294" s="56" t="s">
        <v>242</v>
      </c>
      <c r="F294" s="56" t="s">
        <v>242</v>
      </c>
      <c r="G294" s="3"/>
      <c r="H294" s="5"/>
      <c r="I294" s="5"/>
      <c r="J294" s="4"/>
      <c r="K294" s="28"/>
      <c r="L294" s="30"/>
      <c r="M294" s="37"/>
    </row>
    <row r="295" spans="1:13" ht="50.1" customHeight="1" x14ac:dyDescent="0.25">
      <c r="A295" s="33"/>
      <c r="B295" s="53" t="s">
        <v>14</v>
      </c>
      <c r="C295" s="6"/>
      <c r="D295" s="2" t="s">
        <v>15</v>
      </c>
      <c r="E295" s="56" t="s">
        <v>37</v>
      </c>
      <c r="F295" s="56" t="s">
        <v>37</v>
      </c>
      <c r="G295" s="3"/>
      <c r="H295" s="5"/>
      <c r="I295" s="5"/>
      <c r="J295" s="4"/>
      <c r="K295" s="28"/>
      <c r="L295" s="30"/>
      <c r="M295" s="37"/>
    </row>
    <row r="296" spans="1:13" ht="50.1" customHeight="1" x14ac:dyDescent="0.25">
      <c r="A296" s="33"/>
      <c r="B296" s="53" t="s">
        <v>14</v>
      </c>
      <c r="C296" s="6"/>
      <c r="D296" s="2" t="s">
        <v>15</v>
      </c>
      <c r="E296" s="2" t="s">
        <v>303</v>
      </c>
      <c r="F296" s="56" t="s">
        <v>303</v>
      </c>
      <c r="G296" s="3"/>
      <c r="H296" s="5"/>
      <c r="I296" s="5"/>
      <c r="J296" s="4"/>
      <c r="K296" s="28"/>
      <c r="L296" s="30"/>
      <c r="M296" s="37"/>
    </row>
    <row r="297" spans="1:13" ht="50.1" customHeight="1" x14ac:dyDescent="0.25">
      <c r="A297" s="33"/>
      <c r="B297" s="53" t="s">
        <v>14</v>
      </c>
      <c r="C297" s="6"/>
      <c r="D297" s="2" t="s">
        <v>15</v>
      </c>
      <c r="E297" s="2" t="s">
        <v>73</v>
      </c>
      <c r="F297" s="2" t="s">
        <v>73</v>
      </c>
      <c r="G297" s="3"/>
      <c r="H297" s="5"/>
      <c r="I297" s="5"/>
      <c r="J297" s="4"/>
      <c r="K297" s="28"/>
      <c r="L297" s="30"/>
      <c r="M297" s="37"/>
    </row>
    <row r="298" spans="1:13" ht="50.1" customHeight="1" x14ac:dyDescent="0.25">
      <c r="A298" s="33"/>
      <c r="B298" s="53" t="s">
        <v>14</v>
      </c>
      <c r="C298" s="6"/>
      <c r="D298" s="2" t="s">
        <v>15</v>
      </c>
      <c r="E298" s="2" t="s">
        <v>193</v>
      </c>
      <c r="F298" s="2" t="s">
        <v>193</v>
      </c>
      <c r="G298" s="3"/>
      <c r="H298" s="5"/>
      <c r="I298" s="5"/>
      <c r="J298" s="4"/>
      <c r="K298" s="28"/>
      <c r="L298" s="30"/>
      <c r="M298" s="37"/>
    </row>
    <row r="299" spans="1:13" ht="50.1" customHeight="1" x14ac:dyDescent="0.25">
      <c r="A299" s="33"/>
      <c r="B299" s="53" t="s">
        <v>14</v>
      </c>
      <c r="C299" s="6"/>
      <c r="D299" s="2" t="s">
        <v>15</v>
      </c>
      <c r="E299" s="56" t="s">
        <v>276</v>
      </c>
      <c r="F299" s="56"/>
      <c r="G299" s="3"/>
      <c r="H299" s="5"/>
      <c r="I299" s="5"/>
      <c r="J299" s="4"/>
      <c r="K299" s="28"/>
      <c r="L299" s="30"/>
      <c r="M299" s="37"/>
    </row>
    <row r="300" spans="1:13" ht="50.1" customHeight="1" x14ac:dyDescent="0.25">
      <c r="A300" s="33"/>
      <c r="B300" s="53" t="s">
        <v>14</v>
      </c>
      <c r="C300" s="6"/>
      <c r="D300" s="2" t="s">
        <v>15</v>
      </c>
      <c r="E300" s="56" t="s">
        <v>333</v>
      </c>
      <c r="F300" s="56"/>
      <c r="G300" s="3"/>
      <c r="H300" s="5"/>
      <c r="I300" s="5"/>
      <c r="J300" s="4"/>
      <c r="K300" s="28"/>
      <c r="L300" s="30"/>
      <c r="M300" s="37"/>
    </row>
    <row r="301" spans="1:13" ht="50.1" customHeight="1" x14ac:dyDescent="0.25">
      <c r="A301" s="33"/>
      <c r="B301" s="53" t="s">
        <v>14</v>
      </c>
      <c r="C301" s="6"/>
      <c r="D301" s="2" t="s">
        <v>334</v>
      </c>
      <c r="E301" s="56" t="s">
        <v>335</v>
      </c>
      <c r="F301" s="56"/>
      <c r="G301" s="3"/>
      <c r="H301" s="5"/>
      <c r="I301" s="5"/>
      <c r="J301" s="4"/>
      <c r="K301" s="28"/>
      <c r="L301" s="30"/>
      <c r="M301" s="37"/>
    </row>
    <row r="302" spans="1:13" ht="50.1" customHeight="1" x14ac:dyDescent="0.25">
      <c r="A302" s="33"/>
      <c r="B302" s="53" t="s">
        <v>14</v>
      </c>
      <c r="C302" s="6"/>
      <c r="D302" s="2" t="s">
        <v>15</v>
      </c>
      <c r="E302" s="56" t="s">
        <v>35</v>
      </c>
      <c r="F302" s="56" t="s">
        <v>35</v>
      </c>
      <c r="G302" s="3"/>
      <c r="H302" s="5"/>
      <c r="I302" s="5"/>
      <c r="J302" s="4"/>
      <c r="K302" s="28"/>
      <c r="L302" s="30"/>
      <c r="M302" s="37"/>
    </row>
    <row r="303" spans="1:13" ht="50.1" customHeight="1" x14ac:dyDescent="0.25">
      <c r="A303" s="33"/>
      <c r="B303" s="53" t="s">
        <v>14</v>
      </c>
      <c r="C303" s="6"/>
      <c r="D303" s="2" t="s">
        <v>15</v>
      </c>
      <c r="E303" s="56" t="s">
        <v>330</v>
      </c>
      <c r="F303" s="56" t="s">
        <v>330</v>
      </c>
      <c r="G303" s="3"/>
      <c r="H303" s="5"/>
      <c r="I303" s="5"/>
      <c r="J303" s="4"/>
      <c r="K303" s="28"/>
      <c r="L303" s="30"/>
      <c r="M303" s="37"/>
    </row>
    <row r="304" spans="1:13" ht="50.1" customHeight="1" x14ac:dyDescent="0.25">
      <c r="A304" s="33"/>
      <c r="B304" s="53" t="s">
        <v>14</v>
      </c>
      <c r="C304" s="6"/>
      <c r="D304" s="2" t="s">
        <v>15</v>
      </c>
      <c r="E304" s="56" t="s">
        <v>337</v>
      </c>
      <c r="F304" s="56"/>
      <c r="G304" s="3"/>
      <c r="H304" s="5"/>
      <c r="I304" s="5"/>
      <c r="J304" s="4"/>
      <c r="K304" s="28"/>
      <c r="L304" s="30"/>
      <c r="M304" s="37"/>
    </row>
    <row r="305" spans="1:13" ht="50.1" customHeight="1" x14ac:dyDescent="0.25">
      <c r="A305" s="33"/>
      <c r="B305" s="53" t="s">
        <v>14</v>
      </c>
      <c r="C305" s="6"/>
      <c r="D305" s="2" t="s">
        <v>15</v>
      </c>
      <c r="E305" s="56" t="s">
        <v>336</v>
      </c>
      <c r="F305" s="56"/>
      <c r="G305" s="3"/>
      <c r="H305" s="5"/>
      <c r="I305" s="5"/>
      <c r="J305" s="4"/>
      <c r="K305" s="28"/>
      <c r="L305" s="30"/>
      <c r="M305" s="37"/>
    </row>
    <row r="306" spans="1:13" ht="50.1" customHeight="1" x14ac:dyDescent="0.25">
      <c r="A306" s="33"/>
      <c r="B306" s="53" t="s">
        <v>14</v>
      </c>
      <c r="C306" s="6"/>
      <c r="D306" s="2" t="s">
        <v>15</v>
      </c>
      <c r="E306" s="56" t="s">
        <v>48</v>
      </c>
      <c r="F306" s="56" t="s">
        <v>48</v>
      </c>
      <c r="G306" s="3"/>
      <c r="H306" s="5"/>
      <c r="I306" s="5"/>
      <c r="J306" s="4"/>
      <c r="K306" s="28"/>
      <c r="L306" s="30"/>
      <c r="M306" s="37"/>
    </row>
    <row r="307" spans="1:13" ht="50.1" customHeight="1" x14ac:dyDescent="0.25">
      <c r="A307" s="33"/>
      <c r="B307" s="53" t="s">
        <v>14</v>
      </c>
      <c r="C307" s="6"/>
      <c r="D307" s="2" t="s">
        <v>15</v>
      </c>
      <c r="E307" s="56" t="s">
        <v>338</v>
      </c>
      <c r="F307" s="56"/>
      <c r="G307" s="3"/>
      <c r="H307" s="5"/>
      <c r="I307" s="5"/>
      <c r="J307" s="4"/>
      <c r="K307" s="28"/>
      <c r="L307" s="30"/>
      <c r="M307" s="37"/>
    </row>
    <row r="308" spans="1:13" ht="50.1" customHeight="1" x14ac:dyDescent="0.25">
      <c r="A308" s="33"/>
      <c r="B308" s="53" t="s">
        <v>14</v>
      </c>
      <c r="C308" s="6"/>
      <c r="D308" s="2" t="s">
        <v>15</v>
      </c>
      <c r="E308" s="56" t="s">
        <v>173</v>
      </c>
      <c r="F308" s="56"/>
      <c r="G308" s="3"/>
      <c r="H308" s="5"/>
      <c r="I308" s="5"/>
      <c r="J308" s="4"/>
      <c r="K308" s="28"/>
      <c r="L308" s="30"/>
      <c r="M308" s="37"/>
    </row>
    <row r="309" spans="1:13" ht="50.1" customHeight="1" x14ac:dyDescent="0.25">
      <c r="A309" s="33"/>
      <c r="B309" s="53" t="s">
        <v>14</v>
      </c>
      <c r="C309" s="6"/>
      <c r="D309" s="2" t="s">
        <v>15</v>
      </c>
      <c r="E309" s="56"/>
      <c r="F309" s="56"/>
      <c r="G309" s="3"/>
      <c r="H309" s="5"/>
      <c r="I309" s="5"/>
      <c r="J309" s="4"/>
      <c r="K309" s="28"/>
      <c r="L309" s="30"/>
      <c r="M309" s="37"/>
    </row>
    <row r="310" spans="1:13" ht="50.1" customHeight="1" x14ac:dyDescent="0.25">
      <c r="A310" s="33"/>
      <c r="B310" s="53" t="s">
        <v>14</v>
      </c>
      <c r="C310" s="6"/>
      <c r="D310" s="2" t="s">
        <v>15</v>
      </c>
      <c r="E310" s="2" t="s">
        <v>317</v>
      </c>
      <c r="F310" s="2" t="s">
        <v>317</v>
      </c>
      <c r="G310" s="3"/>
      <c r="H310" s="5"/>
      <c r="I310" s="5"/>
      <c r="J310" s="4"/>
      <c r="K310" s="28"/>
      <c r="L310" s="30"/>
      <c r="M310" s="37"/>
    </row>
    <row r="311" spans="1:13" ht="50.1" customHeight="1" x14ac:dyDescent="0.25">
      <c r="A311" s="33"/>
      <c r="B311" s="53" t="s">
        <v>14</v>
      </c>
      <c r="C311" s="17"/>
      <c r="D311" s="2" t="s">
        <v>15</v>
      </c>
      <c r="E311" s="2" t="s">
        <v>339</v>
      </c>
      <c r="F311" s="56"/>
      <c r="G311" s="3"/>
      <c r="H311" s="5"/>
      <c r="I311" s="5"/>
      <c r="J311" s="4"/>
      <c r="K311" s="28"/>
      <c r="L311" s="30"/>
      <c r="M311" s="37"/>
    </row>
    <row r="312" spans="1:13" ht="50.1" customHeight="1" x14ac:dyDescent="0.25">
      <c r="A312" s="33"/>
      <c r="B312" s="53" t="s">
        <v>14</v>
      </c>
      <c r="C312" s="17"/>
      <c r="D312" s="2" t="s">
        <v>15</v>
      </c>
      <c r="E312" s="2" t="s">
        <v>340</v>
      </c>
      <c r="F312" s="56"/>
      <c r="G312" s="3"/>
      <c r="H312" s="5"/>
      <c r="I312" s="5"/>
      <c r="J312" s="4"/>
      <c r="K312" s="28"/>
      <c r="L312" s="30"/>
      <c r="M312" s="37"/>
    </row>
    <row r="313" spans="1:13" ht="50.1" customHeight="1" x14ac:dyDescent="0.25">
      <c r="A313" s="33"/>
      <c r="B313" s="53" t="s">
        <v>14</v>
      </c>
      <c r="C313" s="17"/>
      <c r="D313" s="2" t="s">
        <v>15</v>
      </c>
      <c r="E313" s="56" t="s">
        <v>21</v>
      </c>
      <c r="F313" s="56" t="s">
        <v>21</v>
      </c>
      <c r="G313" s="3"/>
      <c r="H313" s="5"/>
      <c r="I313" s="5"/>
      <c r="J313" s="4"/>
      <c r="K313" s="28"/>
      <c r="L313" s="30"/>
      <c r="M313" s="37"/>
    </row>
    <row r="314" spans="1:13" ht="50.1" customHeight="1" x14ac:dyDescent="0.25">
      <c r="A314" s="33"/>
      <c r="B314" s="53" t="s">
        <v>14</v>
      </c>
      <c r="C314" s="17"/>
      <c r="D314" s="2" t="s">
        <v>15</v>
      </c>
      <c r="E314" s="56" t="s">
        <v>330</v>
      </c>
      <c r="F314" s="56" t="s">
        <v>330</v>
      </c>
      <c r="G314" s="3"/>
      <c r="H314" s="5"/>
      <c r="I314" s="5"/>
      <c r="J314" s="4"/>
      <c r="K314" s="28"/>
      <c r="L314" s="30"/>
      <c r="M314" s="37"/>
    </row>
    <row r="315" spans="1:13" ht="50.1" customHeight="1" x14ac:dyDescent="0.25">
      <c r="A315" s="33"/>
      <c r="B315" s="53" t="s">
        <v>14</v>
      </c>
      <c r="C315" s="17"/>
      <c r="D315" s="2" t="s">
        <v>15</v>
      </c>
      <c r="E315" s="56" t="s">
        <v>341</v>
      </c>
      <c r="F315" s="56"/>
      <c r="G315" s="3"/>
      <c r="H315" s="5"/>
      <c r="I315" s="5"/>
      <c r="J315" s="4"/>
      <c r="K315" s="28"/>
      <c r="L315" s="30"/>
      <c r="M315" s="37"/>
    </row>
    <row r="316" spans="1:13" ht="50.1" customHeight="1" x14ac:dyDescent="0.25">
      <c r="A316" s="33"/>
      <c r="B316" s="53" t="s">
        <v>14</v>
      </c>
      <c r="C316" s="17"/>
      <c r="D316" s="2" t="s">
        <v>15</v>
      </c>
      <c r="E316" s="56" t="s">
        <v>342</v>
      </c>
      <c r="F316" s="56"/>
      <c r="G316" s="3"/>
      <c r="H316" s="5"/>
      <c r="I316" s="5"/>
      <c r="J316" s="4"/>
      <c r="K316" s="28"/>
      <c r="L316" s="30"/>
      <c r="M316" s="37"/>
    </row>
    <row r="317" spans="1:13" ht="50.1" customHeight="1" x14ac:dyDescent="0.25">
      <c r="A317" s="33"/>
      <c r="B317" s="53" t="s">
        <v>14</v>
      </c>
      <c r="C317" s="17"/>
      <c r="D317" s="18" t="s">
        <v>15</v>
      </c>
      <c r="E317" s="56" t="s">
        <v>343</v>
      </c>
      <c r="F317" s="56"/>
      <c r="G317" s="3"/>
      <c r="H317" s="5"/>
      <c r="I317" s="5"/>
      <c r="J317" s="4"/>
      <c r="K317" s="28"/>
      <c r="L317" s="30"/>
      <c r="M317" s="37"/>
    </row>
    <row r="318" spans="1:13" ht="50.1" customHeight="1" x14ac:dyDescent="0.25">
      <c r="A318" s="33"/>
      <c r="B318" s="53" t="s">
        <v>14</v>
      </c>
      <c r="C318" s="17"/>
      <c r="D318" s="18" t="s">
        <v>15</v>
      </c>
      <c r="E318" s="56" t="s">
        <v>344</v>
      </c>
      <c r="F318" s="56"/>
      <c r="G318" s="3"/>
      <c r="H318" s="5"/>
      <c r="I318" s="5"/>
      <c r="J318" s="4"/>
      <c r="K318" s="28"/>
      <c r="L318" s="30"/>
      <c r="M318" s="37"/>
    </row>
    <row r="319" spans="1:13" ht="50.1" customHeight="1" x14ac:dyDescent="0.25">
      <c r="A319" s="33"/>
      <c r="B319" s="53" t="s">
        <v>14</v>
      </c>
      <c r="C319" s="17"/>
      <c r="D319" s="18" t="s">
        <v>15</v>
      </c>
      <c r="E319" s="56" t="s">
        <v>343</v>
      </c>
      <c r="F319" s="56"/>
      <c r="G319" s="3"/>
      <c r="H319" s="5"/>
      <c r="I319" s="5"/>
      <c r="J319" s="4"/>
      <c r="K319" s="28"/>
      <c r="L319" s="30"/>
      <c r="M319" s="37"/>
    </row>
    <row r="320" spans="1:13" ht="50.1" customHeight="1" x14ac:dyDescent="0.25">
      <c r="A320" s="33"/>
      <c r="B320" s="53" t="s">
        <v>14</v>
      </c>
      <c r="C320" s="17"/>
      <c r="D320" s="18" t="s">
        <v>15</v>
      </c>
      <c r="E320" s="56" t="s">
        <v>276</v>
      </c>
      <c r="F320" s="56"/>
      <c r="G320" s="3"/>
      <c r="H320" s="5"/>
      <c r="I320" s="5"/>
      <c r="J320" s="4"/>
      <c r="K320" s="28"/>
      <c r="L320" s="30"/>
      <c r="M320" s="37"/>
    </row>
    <row r="321" spans="1:13" ht="50.1" customHeight="1" x14ac:dyDescent="0.25">
      <c r="A321" s="33"/>
      <c r="B321" s="53" t="s">
        <v>14</v>
      </c>
      <c r="C321" s="17"/>
      <c r="D321" s="18" t="s">
        <v>15</v>
      </c>
      <c r="E321" s="56" t="s">
        <v>345</v>
      </c>
      <c r="F321" s="56"/>
      <c r="G321" s="3"/>
      <c r="H321" s="5"/>
      <c r="I321" s="5"/>
      <c r="J321" s="4"/>
      <c r="K321" s="28"/>
      <c r="L321" s="30"/>
      <c r="M321" s="37"/>
    </row>
    <row r="322" spans="1:13" ht="50.1" customHeight="1" x14ac:dyDescent="0.25">
      <c r="A322" s="33"/>
      <c r="B322" s="53" t="s">
        <v>14</v>
      </c>
      <c r="C322" s="17"/>
      <c r="D322" s="18" t="s">
        <v>15</v>
      </c>
      <c r="E322" s="56" t="s">
        <v>127</v>
      </c>
      <c r="F322" s="56" t="s">
        <v>127</v>
      </c>
      <c r="G322" s="3"/>
      <c r="H322" s="5"/>
      <c r="I322" s="5"/>
      <c r="J322" s="4"/>
      <c r="K322" s="28"/>
      <c r="L322" s="30"/>
      <c r="M322" s="37"/>
    </row>
    <row r="323" spans="1:13" ht="50.1" customHeight="1" x14ac:dyDescent="0.25">
      <c r="A323" s="33"/>
      <c r="B323" s="53" t="s">
        <v>14</v>
      </c>
      <c r="C323" s="17"/>
      <c r="D323" s="18" t="s">
        <v>15</v>
      </c>
      <c r="E323" s="56" t="s">
        <v>71</v>
      </c>
      <c r="F323" s="56" t="s">
        <v>71</v>
      </c>
      <c r="G323" s="3"/>
      <c r="H323" s="5"/>
      <c r="I323" s="5"/>
      <c r="J323" s="4"/>
      <c r="K323" s="28"/>
      <c r="L323" s="30"/>
      <c r="M323" s="37"/>
    </row>
    <row r="324" spans="1:13" ht="50.1" customHeight="1" x14ac:dyDescent="0.25">
      <c r="A324" s="33"/>
      <c r="B324" s="53" t="s">
        <v>14</v>
      </c>
      <c r="C324" s="17"/>
      <c r="D324" s="18" t="s">
        <v>15</v>
      </c>
      <c r="E324" s="56" t="s">
        <v>23</v>
      </c>
      <c r="F324" s="56" t="s">
        <v>23</v>
      </c>
      <c r="G324" s="3"/>
      <c r="H324" s="5"/>
      <c r="I324" s="5"/>
      <c r="J324" s="4"/>
      <c r="K324" s="28"/>
      <c r="L324" s="30"/>
      <c r="M324" s="37"/>
    </row>
    <row r="325" spans="1:13" ht="50.1" customHeight="1" x14ac:dyDescent="0.25">
      <c r="A325" s="33"/>
      <c r="B325" s="53" t="s">
        <v>14</v>
      </c>
      <c r="C325" s="17"/>
      <c r="D325" s="18" t="s">
        <v>15</v>
      </c>
      <c r="E325" s="56" t="s">
        <v>48</v>
      </c>
      <c r="F325" s="56" t="s">
        <v>48</v>
      </c>
      <c r="G325" s="3"/>
      <c r="H325" s="5"/>
      <c r="I325" s="5"/>
      <c r="J325" s="4"/>
      <c r="K325" s="28"/>
      <c r="L325" s="30"/>
      <c r="M325" s="37"/>
    </row>
    <row r="326" spans="1:13" ht="50.1" customHeight="1" x14ac:dyDescent="0.25">
      <c r="A326" s="33"/>
      <c r="B326" s="53" t="s">
        <v>14</v>
      </c>
      <c r="C326" s="17"/>
      <c r="D326" s="18" t="s">
        <v>15</v>
      </c>
      <c r="E326" s="56" t="s">
        <v>201</v>
      </c>
      <c r="F326" s="56" t="s">
        <v>201</v>
      </c>
      <c r="G326" s="3"/>
      <c r="H326" s="5"/>
      <c r="I326" s="5"/>
      <c r="J326" s="4"/>
      <c r="K326" s="28"/>
      <c r="L326" s="30"/>
      <c r="M326" s="37"/>
    </row>
    <row r="327" spans="1:13" ht="50.1" customHeight="1" x14ac:dyDescent="0.25">
      <c r="A327" s="33"/>
      <c r="B327" s="53" t="s">
        <v>14</v>
      </c>
      <c r="C327" s="17"/>
      <c r="D327" s="18" t="s">
        <v>15</v>
      </c>
      <c r="E327" s="56" t="s">
        <v>346</v>
      </c>
      <c r="F327" s="56"/>
      <c r="G327" s="3"/>
      <c r="H327" s="5"/>
      <c r="I327" s="5"/>
      <c r="J327" s="4"/>
      <c r="K327" s="28"/>
      <c r="L327" s="30"/>
      <c r="M327" s="37"/>
    </row>
    <row r="328" spans="1:13" ht="50.1" customHeight="1" x14ac:dyDescent="0.25">
      <c r="A328" s="33"/>
      <c r="B328" s="53" t="s">
        <v>14</v>
      </c>
      <c r="C328" s="17"/>
      <c r="D328" s="18" t="s">
        <v>15</v>
      </c>
      <c r="E328" s="56" t="s">
        <v>242</v>
      </c>
      <c r="F328" s="56" t="s">
        <v>242</v>
      </c>
      <c r="G328" s="3"/>
      <c r="H328" s="5"/>
      <c r="I328" s="5"/>
      <c r="J328" s="4"/>
      <c r="K328" s="28"/>
      <c r="L328" s="30"/>
      <c r="M328" s="37"/>
    </row>
    <row r="329" spans="1:13" ht="50.1" customHeight="1" x14ac:dyDescent="0.25">
      <c r="A329" s="33"/>
      <c r="B329" s="53" t="s">
        <v>14</v>
      </c>
      <c r="C329" s="17"/>
      <c r="D329" s="18" t="s">
        <v>15</v>
      </c>
      <c r="E329" s="56" t="s">
        <v>51</v>
      </c>
      <c r="F329" s="56" t="s">
        <v>51</v>
      </c>
      <c r="G329" s="3"/>
      <c r="H329" s="5"/>
      <c r="I329" s="5"/>
      <c r="J329" s="4"/>
      <c r="K329" s="28"/>
      <c r="L329" s="30"/>
      <c r="M329" s="37"/>
    </row>
    <row r="330" spans="1:13" ht="50.1" customHeight="1" x14ac:dyDescent="0.25">
      <c r="A330" s="33"/>
      <c r="B330" s="53" t="s">
        <v>14</v>
      </c>
      <c r="C330" s="17"/>
      <c r="D330" s="18" t="s">
        <v>15</v>
      </c>
      <c r="E330" s="2" t="s">
        <v>46</v>
      </c>
      <c r="F330" s="2" t="s">
        <v>46</v>
      </c>
      <c r="G330" s="3"/>
      <c r="H330" s="5"/>
      <c r="I330" s="5"/>
      <c r="J330" s="4"/>
      <c r="K330" s="28"/>
      <c r="L330" s="30"/>
      <c r="M330" s="37"/>
    </row>
    <row r="331" spans="1:13" ht="50.1" customHeight="1" x14ac:dyDescent="0.25">
      <c r="A331" s="33"/>
      <c r="B331" s="53" t="s">
        <v>14</v>
      </c>
      <c r="C331" s="17"/>
      <c r="D331" s="18" t="s">
        <v>15</v>
      </c>
      <c r="E331" s="56" t="s">
        <v>347</v>
      </c>
      <c r="F331" s="56"/>
      <c r="G331" s="3"/>
      <c r="H331" s="5"/>
      <c r="I331" s="5"/>
      <c r="J331" s="4"/>
      <c r="K331" s="28"/>
      <c r="L331" s="30"/>
      <c r="M331" s="37"/>
    </row>
    <row r="332" spans="1:13" ht="50.1" customHeight="1" x14ac:dyDescent="0.25">
      <c r="A332" s="33"/>
      <c r="B332" s="53" t="s">
        <v>14</v>
      </c>
      <c r="C332" s="17"/>
      <c r="D332" s="18" t="s">
        <v>15</v>
      </c>
      <c r="E332" s="56" t="s">
        <v>201</v>
      </c>
      <c r="F332" s="56" t="s">
        <v>201</v>
      </c>
      <c r="G332" s="3"/>
      <c r="H332" s="5"/>
      <c r="I332" s="5"/>
      <c r="J332" s="4"/>
      <c r="K332" s="28"/>
      <c r="L332" s="30"/>
      <c r="M332" s="37"/>
    </row>
    <row r="333" spans="1:13" ht="50.1" customHeight="1" x14ac:dyDescent="0.25">
      <c r="A333" s="33"/>
      <c r="B333" s="53" t="s">
        <v>14</v>
      </c>
      <c r="C333" s="17"/>
      <c r="D333" s="18" t="s">
        <v>15</v>
      </c>
      <c r="E333" s="56" t="s">
        <v>201</v>
      </c>
      <c r="F333" s="56" t="s">
        <v>201</v>
      </c>
      <c r="G333" s="3"/>
      <c r="H333" s="5"/>
      <c r="I333" s="5"/>
      <c r="J333" s="4"/>
      <c r="K333" s="28"/>
      <c r="L333" s="30"/>
      <c r="M333" s="37"/>
    </row>
    <row r="334" spans="1:13" ht="50.1" customHeight="1" x14ac:dyDescent="0.25">
      <c r="A334" s="33"/>
      <c r="B334" s="53" t="s">
        <v>14</v>
      </c>
      <c r="C334" s="17"/>
      <c r="D334" s="18" t="s">
        <v>15</v>
      </c>
      <c r="E334" s="56" t="s">
        <v>201</v>
      </c>
      <c r="F334" s="56" t="s">
        <v>201</v>
      </c>
      <c r="G334" s="3"/>
      <c r="H334" s="5"/>
      <c r="I334" s="5"/>
      <c r="J334" s="4"/>
      <c r="K334" s="28"/>
      <c r="L334" s="30"/>
      <c r="M334" s="37"/>
    </row>
    <row r="335" spans="1:13" ht="50.1" customHeight="1" x14ac:dyDescent="0.25">
      <c r="A335" s="33"/>
      <c r="B335" s="53" t="s">
        <v>14</v>
      </c>
      <c r="C335" s="17"/>
      <c r="D335" s="18" t="s">
        <v>15</v>
      </c>
      <c r="E335" s="56" t="s">
        <v>201</v>
      </c>
      <c r="F335" s="56" t="s">
        <v>201</v>
      </c>
      <c r="G335" s="3"/>
      <c r="H335" s="5"/>
      <c r="I335" s="5"/>
      <c r="J335" s="4"/>
      <c r="K335" s="28"/>
      <c r="L335" s="30"/>
      <c r="M335" s="37"/>
    </row>
    <row r="336" spans="1:13" ht="50.1" customHeight="1" x14ac:dyDescent="0.25">
      <c r="A336" s="33"/>
      <c r="B336" s="53" t="s">
        <v>14</v>
      </c>
      <c r="C336" s="17"/>
      <c r="D336" s="18" t="s">
        <v>15</v>
      </c>
      <c r="E336" s="56" t="s">
        <v>93</v>
      </c>
      <c r="F336" s="56" t="s">
        <v>93</v>
      </c>
      <c r="G336" s="3"/>
      <c r="H336" s="5"/>
      <c r="I336" s="5"/>
      <c r="J336" s="4"/>
      <c r="K336" s="28"/>
      <c r="L336" s="30"/>
      <c r="M336" s="37"/>
    </row>
    <row r="337" spans="1:13" ht="50.1" customHeight="1" x14ac:dyDescent="0.25">
      <c r="A337" s="33"/>
      <c r="B337" s="53" t="s">
        <v>14</v>
      </c>
      <c r="C337" s="17"/>
      <c r="D337" s="18" t="s">
        <v>15</v>
      </c>
      <c r="E337" s="56" t="s">
        <v>348</v>
      </c>
      <c r="F337" s="56"/>
      <c r="G337" s="3"/>
      <c r="H337" s="5"/>
      <c r="I337" s="5"/>
      <c r="J337" s="4"/>
      <c r="K337" s="28"/>
      <c r="L337" s="30"/>
      <c r="M337" s="37"/>
    </row>
    <row r="338" spans="1:13" ht="50.1" customHeight="1" x14ac:dyDescent="0.25">
      <c r="A338" s="33"/>
      <c r="B338" s="53" t="s">
        <v>14</v>
      </c>
      <c r="C338" s="17"/>
      <c r="D338" s="18" t="s">
        <v>15</v>
      </c>
      <c r="E338" s="56" t="s">
        <v>349</v>
      </c>
      <c r="F338" s="56"/>
      <c r="G338" s="3"/>
      <c r="H338" s="5"/>
      <c r="I338" s="5"/>
      <c r="J338" s="4"/>
      <c r="K338" s="28"/>
      <c r="L338" s="30"/>
      <c r="M338" s="37"/>
    </row>
    <row r="339" spans="1:13" ht="50.1" customHeight="1" x14ac:dyDescent="0.25">
      <c r="A339" s="33"/>
      <c r="B339" s="53" t="s">
        <v>14</v>
      </c>
      <c r="C339" s="17"/>
      <c r="D339" s="18" t="s">
        <v>15</v>
      </c>
      <c r="E339" s="56" t="s">
        <v>127</v>
      </c>
      <c r="F339" s="56" t="s">
        <v>127</v>
      </c>
      <c r="G339" s="3"/>
      <c r="H339" s="5"/>
      <c r="I339" s="5"/>
      <c r="J339" s="4"/>
      <c r="K339" s="28"/>
      <c r="L339" s="30"/>
      <c r="M339" s="37"/>
    </row>
    <row r="340" spans="1:13" ht="50.1" customHeight="1" x14ac:dyDescent="0.25">
      <c r="A340" s="33"/>
      <c r="B340" s="53" t="s">
        <v>14</v>
      </c>
      <c r="C340" s="17"/>
      <c r="D340" s="18" t="s">
        <v>15</v>
      </c>
      <c r="E340" s="56" t="s">
        <v>275</v>
      </c>
      <c r="F340" s="56"/>
      <c r="G340" s="3"/>
      <c r="H340" s="5"/>
      <c r="I340" s="5"/>
      <c r="J340" s="4"/>
      <c r="K340" s="28"/>
      <c r="L340" s="30"/>
      <c r="M340" s="37"/>
    </row>
    <row r="341" spans="1:13" ht="50.1" customHeight="1" x14ac:dyDescent="0.25">
      <c r="A341" s="33"/>
      <c r="B341" s="53" t="s">
        <v>14</v>
      </c>
      <c r="C341" s="17"/>
      <c r="D341" s="18" t="s">
        <v>15</v>
      </c>
      <c r="E341" s="2" t="s">
        <v>46</v>
      </c>
      <c r="F341" s="2" t="s">
        <v>46</v>
      </c>
      <c r="G341" s="3"/>
      <c r="H341" s="5"/>
      <c r="I341" s="5"/>
      <c r="J341" s="4"/>
      <c r="K341" s="28"/>
      <c r="L341" s="30"/>
      <c r="M341" s="37"/>
    </row>
    <row r="342" spans="1:13" ht="50.1" customHeight="1" x14ac:dyDescent="0.25">
      <c r="A342" s="33"/>
      <c r="B342" s="53" t="s">
        <v>14</v>
      </c>
      <c r="C342" s="17"/>
      <c r="D342" s="18" t="s">
        <v>15</v>
      </c>
      <c r="E342" s="56" t="s">
        <v>276</v>
      </c>
      <c r="F342" s="56"/>
      <c r="G342" s="3"/>
      <c r="H342" s="5"/>
      <c r="I342" s="5"/>
      <c r="J342" s="4"/>
      <c r="K342" s="28"/>
      <c r="L342" s="30"/>
      <c r="M342" s="37"/>
    </row>
    <row r="343" spans="1:13" ht="50.1" customHeight="1" x14ac:dyDescent="0.25">
      <c r="A343" s="33"/>
      <c r="B343" s="53" t="s">
        <v>14</v>
      </c>
      <c r="C343" s="17"/>
      <c r="D343" s="18" t="s">
        <v>15</v>
      </c>
      <c r="E343" s="56" t="s">
        <v>299</v>
      </c>
      <c r="F343" s="56" t="s">
        <v>299</v>
      </c>
      <c r="G343" s="3"/>
      <c r="H343" s="5"/>
      <c r="I343" s="5"/>
      <c r="J343" s="4"/>
      <c r="K343" s="28"/>
      <c r="L343" s="30"/>
      <c r="M343" s="37"/>
    </row>
    <row r="344" spans="1:13" ht="50.1" customHeight="1" x14ac:dyDescent="0.25">
      <c r="A344" s="33"/>
      <c r="B344" s="53" t="s">
        <v>14</v>
      </c>
      <c r="C344" s="17"/>
      <c r="D344" s="18" t="s">
        <v>15</v>
      </c>
      <c r="E344" s="56" t="s">
        <v>300</v>
      </c>
      <c r="F344" s="56"/>
      <c r="G344" s="3"/>
      <c r="H344" s="5"/>
      <c r="I344" s="5"/>
      <c r="J344" s="4"/>
      <c r="K344" s="28"/>
      <c r="L344" s="30"/>
      <c r="M344" s="37"/>
    </row>
    <row r="345" spans="1:13" ht="50.1" customHeight="1" x14ac:dyDescent="0.25">
      <c r="A345" s="33"/>
      <c r="B345" s="53" t="s">
        <v>14</v>
      </c>
      <c r="C345" s="17"/>
      <c r="D345" s="18" t="s">
        <v>15</v>
      </c>
      <c r="E345" s="56" t="s">
        <v>300</v>
      </c>
      <c r="F345" s="56"/>
      <c r="G345" s="3"/>
      <c r="H345" s="5"/>
      <c r="I345" s="5"/>
      <c r="J345" s="4"/>
      <c r="K345" s="28"/>
      <c r="L345" s="30"/>
      <c r="M345" s="37"/>
    </row>
    <row r="346" spans="1:13" ht="50.1" customHeight="1" x14ac:dyDescent="0.25">
      <c r="A346" s="33"/>
      <c r="B346" s="53" t="s">
        <v>14</v>
      </c>
      <c r="C346" s="17"/>
      <c r="D346" s="18" t="s">
        <v>15</v>
      </c>
      <c r="E346" s="56" t="s">
        <v>48</v>
      </c>
      <c r="F346" s="56" t="s">
        <v>48</v>
      </c>
      <c r="G346" s="3"/>
      <c r="H346" s="5"/>
      <c r="I346" s="5"/>
      <c r="J346" s="4"/>
      <c r="K346" s="28"/>
      <c r="L346" s="30"/>
      <c r="M346" s="37"/>
    </row>
    <row r="347" spans="1:13" ht="50.1" customHeight="1" x14ac:dyDescent="0.25">
      <c r="A347" s="33"/>
      <c r="B347" s="53" t="s">
        <v>14</v>
      </c>
      <c r="C347" s="17"/>
      <c r="D347" s="18" t="s">
        <v>15</v>
      </c>
      <c r="E347" s="56" t="s">
        <v>315</v>
      </c>
      <c r="F347" s="56"/>
      <c r="G347" s="3"/>
      <c r="H347" s="5"/>
      <c r="I347" s="5"/>
      <c r="J347" s="4"/>
      <c r="K347" s="28"/>
      <c r="L347" s="30"/>
      <c r="M347" s="37"/>
    </row>
    <row r="348" spans="1:13" ht="50.1" customHeight="1" x14ac:dyDescent="0.25">
      <c r="A348" s="33"/>
      <c r="B348" s="53" t="s">
        <v>14</v>
      </c>
      <c r="C348" s="17"/>
      <c r="D348" s="18" t="s">
        <v>15</v>
      </c>
      <c r="E348" s="56" t="s">
        <v>246</v>
      </c>
      <c r="F348" s="56" t="s">
        <v>246</v>
      </c>
      <c r="G348" s="3"/>
      <c r="H348" s="5"/>
      <c r="I348" s="5"/>
      <c r="J348" s="4"/>
      <c r="K348" s="28"/>
      <c r="L348" s="30"/>
      <c r="M348" s="37"/>
    </row>
    <row r="349" spans="1:13" ht="50.1" customHeight="1" x14ac:dyDescent="0.25">
      <c r="A349" s="33"/>
      <c r="B349" s="53" t="s">
        <v>14</v>
      </c>
      <c r="C349" s="17"/>
      <c r="D349" s="18" t="s">
        <v>15</v>
      </c>
      <c r="E349" s="56" t="s">
        <v>350</v>
      </c>
      <c r="F349" s="56"/>
      <c r="G349" s="3"/>
      <c r="H349" s="5"/>
      <c r="I349" s="5"/>
      <c r="J349" s="4"/>
      <c r="K349" s="28"/>
      <c r="L349" s="30"/>
      <c r="M349" s="37"/>
    </row>
    <row r="350" spans="1:13" ht="50.1" customHeight="1" x14ac:dyDescent="0.25">
      <c r="A350" s="33"/>
      <c r="B350" s="53" t="s">
        <v>14</v>
      </c>
      <c r="C350" s="17"/>
      <c r="D350" s="18" t="s">
        <v>15</v>
      </c>
      <c r="E350" s="56" t="s">
        <v>93</v>
      </c>
      <c r="F350" s="56" t="s">
        <v>93</v>
      </c>
      <c r="G350" s="3"/>
      <c r="H350" s="5"/>
      <c r="I350" s="5"/>
      <c r="J350" s="4"/>
      <c r="K350" s="28"/>
      <c r="L350" s="30"/>
      <c r="M350" s="37"/>
    </row>
    <row r="351" spans="1:13" ht="50.1" customHeight="1" x14ac:dyDescent="0.25">
      <c r="A351" s="33"/>
      <c r="B351" s="53" t="s">
        <v>14</v>
      </c>
      <c r="C351" s="17"/>
      <c r="D351" s="18" t="s">
        <v>15</v>
      </c>
      <c r="E351" s="2" t="s">
        <v>317</v>
      </c>
      <c r="F351" s="2" t="s">
        <v>317</v>
      </c>
      <c r="G351" s="3"/>
      <c r="H351" s="5"/>
      <c r="I351" s="5"/>
      <c r="J351" s="4"/>
      <c r="K351" s="28"/>
      <c r="L351" s="30"/>
      <c r="M351" s="37"/>
    </row>
    <row r="352" spans="1:13" ht="50.1" customHeight="1" x14ac:dyDescent="0.25">
      <c r="A352" s="33"/>
      <c r="B352" s="53" t="s">
        <v>14</v>
      </c>
      <c r="C352" s="17"/>
      <c r="D352" s="18" t="s">
        <v>15</v>
      </c>
      <c r="E352" s="56" t="s">
        <v>343</v>
      </c>
      <c r="F352" s="56"/>
      <c r="G352" s="3"/>
      <c r="H352" s="5"/>
      <c r="I352" s="5"/>
      <c r="J352" s="4"/>
      <c r="K352" s="28"/>
      <c r="L352" s="30"/>
      <c r="M352" s="37"/>
    </row>
    <row r="353" spans="1:13" ht="50.1" customHeight="1" x14ac:dyDescent="0.25">
      <c r="A353" s="33"/>
      <c r="B353" s="53" t="s">
        <v>14</v>
      </c>
      <c r="C353" s="17"/>
      <c r="D353" s="18" t="s">
        <v>15</v>
      </c>
      <c r="E353" s="2" t="s">
        <v>351</v>
      </c>
      <c r="F353" s="2"/>
      <c r="G353" s="3"/>
      <c r="H353" s="5"/>
      <c r="I353" s="5"/>
      <c r="J353" s="4"/>
      <c r="K353" s="28"/>
      <c r="L353" s="30"/>
      <c r="M353" s="37"/>
    </row>
    <row r="354" spans="1:13" ht="50.1" customHeight="1" x14ac:dyDescent="0.25">
      <c r="A354" s="33"/>
      <c r="B354" s="53" t="s">
        <v>14</v>
      </c>
      <c r="C354" s="17"/>
      <c r="D354" s="18" t="s">
        <v>15</v>
      </c>
      <c r="E354" s="2" t="s">
        <v>353</v>
      </c>
      <c r="F354" s="2"/>
      <c r="G354" s="3"/>
      <c r="H354" s="5"/>
      <c r="I354" s="5"/>
      <c r="J354" s="4"/>
      <c r="K354" s="28"/>
      <c r="L354" s="30"/>
      <c r="M354" s="37"/>
    </row>
    <row r="355" spans="1:13" ht="50.1" customHeight="1" x14ac:dyDescent="0.25">
      <c r="A355" s="33"/>
      <c r="B355" s="53" t="s">
        <v>14</v>
      </c>
      <c r="C355" s="17"/>
      <c r="D355" s="18" t="s">
        <v>15</v>
      </c>
      <c r="E355" s="56" t="s">
        <v>243</v>
      </c>
      <c r="F355" s="56" t="s">
        <v>243</v>
      </c>
      <c r="G355" s="3"/>
      <c r="H355" s="5"/>
      <c r="I355" s="5"/>
      <c r="J355" s="4"/>
      <c r="K355" s="28"/>
      <c r="L355" s="30"/>
      <c r="M355" s="37"/>
    </row>
    <row r="356" spans="1:13" ht="50.1" customHeight="1" x14ac:dyDescent="0.25">
      <c r="A356" s="33"/>
      <c r="B356" s="53" t="s">
        <v>14</v>
      </c>
      <c r="C356" s="17"/>
      <c r="D356" s="18" t="s">
        <v>15</v>
      </c>
      <c r="E356" s="56" t="s">
        <v>346</v>
      </c>
      <c r="F356" s="56" t="s">
        <v>352</v>
      </c>
      <c r="G356" s="3"/>
      <c r="H356" s="5"/>
      <c r="I356" s="5"/>
      <c r="J356" s="4"/>
      <c r="K356" s="28"/>
      <c r="L356" s="30"/>
      <c r="M356" s="37"/>
    </row>
    <row r="357" spans="1:13" ht="50.1" customHeight="1" x14ac:dyDescent="0.25">
      <c r="A357" s="33"/>
      <c r="B357" s="53" t="s">
        <v>14</v>
      </c>
      <c r="C357" s="17"/>
      <c r="D357" s="18" t="s">
        <v>15</v>
      </c>
      <c r="E357" s="56" t="s">
        <v>20</v>
      </c>
      <c r="F357" s="56" t="s">
        <v>20</v>
      </c>
      <c r="G357" s="3"/>
      <c r="H357" s="5"/>
      <c r="I357" s="5"/>
      <c r="J357" s="4"/>
      <c r="K357" s="28"/>
      <c r="L357" s="30"/>
      <c r="M357" s="37"/>
    </row>
    <row r="358" spans="1:13" ht="50.1" customHeight="1" x14ac:dyDescent="0.25">
      <c r="A358" s="33"/>
      <c r="B358" s="53" t="s">
        <v>14</v>
      </c>
      <c r="C358" s="17"/>
      <c r="D358" s="18" t="s">
        <v>15</v>
      </c>
      <c r="E358" s="56"/>
      <c r="F358" s="56"/>
      <c r="G358" s="3"/>
      <c r="H358" s="5"/>
      <c r="I358" s="5"/>
      <c r="J358" s="4"/>
      <c r="K358" s="28"/>
      <c r="L358" s="30"/>
      <c r="M358" s="37"/>
    </row>
    <row r="359" spans="1:13" ht="50.1" customHeight="1" x14ac:dyDescent="0.25">
      <c r="A359" s="33"/>
      <c r="B359" s="53" t="s">
        <v>14</v>
      </c>
      <c r="C359" s="17"/>
      <c r="D359" s="18" t="s">
        <v>15</v>
      </c>
      <c r="E359" s="56"/>
      <c r="F359" s="56"/>
      <c r="G359" s="3"/>
      <c r="H359" s="5"/>
      <c r="I359" s="5"/>
      <c r="J359" s="4"/>
      <c r="K359" s="28"/>
      <c r="L359" s="30"/>
      <c r="M359" s="37"/>
    </row>
    <row r="360" spans="1:13" ht="50.1" customHeight="1" x14ac:dyDescent="0.25">
      <c r="A360" s="33"/>
      <c r="B360" s="53" t="s">
        <v>14</v>
      </c>
      <c r="C360" s="17"/>
      <c r="D360" s="18" t="s">
        <v>15</v>
      </c>
      <c r="E360" s="56"/>
      <c r="F360" s="56"/>
      <c r="G360" s="3"/>
      <c r="H360" s="5"/>
      <c r="I360" s="5"/>
      <c r="J360" s="4"/>
      <c r="K360" s="28"/>
      <c r="L360" s="30"/>
      <c r="M360" s="37"/>
    </row>
    <row r="361" spans="1:13" ht="50.1" customHeight="1" x14ac:dyDescent="0.25">
      <c r="A361" s="33"/>
      <c r="B361" s="53" t="s">
        <v>14</v>
      </c>
      <c r="C361" s="17"/>
      <c r="D361" s="18" t="s">
        <v>15</v>
      </c>
      <c r="E361" s="2"/>
      <c r="F361" s="2"/>
      <c r="G361" s="3"/>
      <c r="H361" s="5"/>
      <c r="I361" s="5"/>
      <c r="J361" s="4"/>
      <c r="K361" s="28"/>
      <c r="L361" s="30"/>
      <c r="M361" s="37"/>
    </row>
    <row r="362" spans="1:13" ht="50.1" customHeight="1" x14ac:dyDescent="0.25">
      <c r="A362" s="33"/>
      <c r="B362" s="53" t="s">
        <v>14</v>
      </c>
      <c r="C362" s="17"/>
      <c r="D362" s="18" t="s">
        <v>15</v>
      </c>
      <c r="E362" s="56"/>
      <c r="F362" s="56"/>
      <c r="G362" s="3"/>
      <c r="H362" s="5"/>
      <c r="I362" s="5"/>
      <c r="J362" s="4"/>
      <c r="K362" s="28"/>
      <c r="L362" s="30"/>
      <c r="M362" s="37"/>
    </row>
    <row r="363" spans="1:13" ht="50.1" customHeight="1" x14ac:dyDescent="0.25">
      <c r="A363" s="33"/>
      <c r="B363" s="53" t="s">
        <v>14</v>
      </c>
      <c r="C363" s="17"/>
      <c r="D363" s="18" t="s">
        <v>15</v>
      </c>
      <c r="E363" s="56"/>
      <c r="F363" s="56"/>
      <c r="G363" s="3"/>
      <c r="H363" s="5"/>
      <c r="I363" s="5"/>
      <c r="J363" s="4"/>
      <c r="K363" s="28"/>
      <c r="L363" s="30"/>
      <c r="M363" s="37"/>
    </row>
    <row r="364" spans="1:13" ht="50.1" customHeight="1" x14ac:dyDescent="0.25">
      <c r="A364" s="33"/>
      <c r="B364" s="53" t="s">
        <v>14</v>
      </c>
      <c r="C364" s="17"/>
      <c r="D364" s="18" t="s">
        <v>15</v>
      </c>
      <c r="E364" s="56"/>
      <c r="F364" s="56"/>
      <c r="G364" s="3"/>
      <c r="H364" s="5"/>
      <c r="I364" s="5"/>
      <c r="J364" s="4"/>
      <c r="K364" s="28"/>
      <c r="L364" s="30"/>
      <c r="M364" s="37"/>
    </row>
    <row r="365" spans="1:13" ht="50.1" customHeight="1" x14ac:dyDescent="0.25">
      <c r="A365" s="33"/>
      <c r="B365" s="53" t="s">
        <v>14</v>
      </c>
      <c r="C365" s="17"/>
      <c r="D365" s="18" t="s">
        <v>15</v>
      </c>
      <c r="E365" s="56"/>
      <c r="F365" s="56"/>
      <c r="G365" s="3"/>
      <c r="H365" s="5"/>
      <c r="I365" s="5"/>
      <c r="J365" s="4"/>
      <c r="K365" s="28"/>
      <c r="L365" s="30"/>
      <c r="M365" s="37"/>
    </row>
    <row r="366" spans="1:13" ht="50.1" customHeight="1" x14ac:dyDescent="0.25">
      <c r="A366" s="33"/>
      <c r="B366" s="53" t="s">
        <v>14</v>
      </c>
      <c r="C366" s="17"/>
      <c r="D366" s="18" t="s">
        <v>15</v>
      </c>
      <c r="E366" s="56"/>
      <c r="F366" s="56"/>
      <c r="G366" s="3"/>
      <c r="H366" s="5"/>
      <c r="I366" s="5"/>
      <c r="J366" s="4"/>
      <c r="K366" s="28"/>
      <c r="L366" s="30"/>
      <c r="M366" s="37"/>
    </row>
    <row r="367" spans="1:13" ht="50.1" customHeight="1" x14ac:dyDescent="0.25">
      <c r="A367" s="33"/>
      <c r="B367" s="53" t="s">
        <v>14</v>
      </c>
      <c r="C367" s="17"/>
      <c r="D367" s="18" t="s">
        <v>15</v>
      </c>
      <c r="E367" s="56"/>
      <c r="F367" s="56"/>
      <c r="G367" s="3"/>
      <c r="H367" s="5"/>
      <c r="I367" s="5"/>
      <c r="J367" s="4"/>
      <c r="K367" s="28"/>
      <c r="L367" s="30"/>
      <c r="M367" s="37"/>
    </row>
    <row r="368" spans="1:13" ht="50.1" customHeight="1" x14ac:dyDescent="0.25">
      <c r="A368" s="33"/>
      <c r="B368" s="53" t="s">
        <v>14</v>
      </c>
      <c r="C368" s="17"/>
      <c r="D368" s="18" t="s">
        <v>15</v>
      </c>
      <c r="E368" s="56"/>
      <c r="F368" s="56"/>
      <c r="G368" s="3"/>
      <c r="H368" s="5"/>
      <c r="I368" s="5"/>
      <c r="J368" s="4"/>
      <c r="K368" s="28"/>
      <c r="L368" s="30"/>
      <c r="M368" s="37"/>
    </row>
    <row r="369" spans="1:13" ht="50.1" customHeight="1" x14ac:dyDescent="0.25">
      <c r="A369" s="33"/>
      <c r="B369" s="53" t="s">
        <v>14</v>
      </c>
      <c r="C369" s="17"/>
      <c r="D369" s="18" t="s">
        <v>15</v>
      </c>
      <c r="E369" s="56"/>
      <c r="F369" s="56"/>
      <c r="G369" s="3"/>
      <c r="H369" s="5"/>
      <c r="I369" s="5"/>
      <c r="J369" s="4"/>
      <c r="K369" s="28"/>
      <c r="L369" s="30"/>
      <c r="M369" s="37"/>
    </row>
    <row r="370" spans="1:13" ht="50.1" customHeight="1" x14ac:dyDescent="0.25">
      <c r="A370" s="33"/>
      <c r="B370" s="53" t="s">
        <v>14</v>
      </c>
      <c r="C370" s="17"/>
      <c r="D370" s="18" t="s">
        <v>15</v>
      </c>
      <c r="E370" s="56"/>
      <c r="F370" s="56"/>
      <c r="G370" s="3"/>
      <c r="H370" s="5"/>
      <c r="I370" s="5"/>
      <c r="J370" s="4"/>
      <c r="K370" s="28"/>
      <c r="L370" s="30"/>
      <c r="M370" s="37"/>
    </row>
    <row r="371" spans="1:13" ht="50.1" customHeight="1" x14ac:dyDescent="0.25">
      <c r="A371" s="33"/>
      <c r="B371" s="53" t="s">
        <v>14</v>
      </c>
      <c r="C371" s="17"/>
      <c r="D371" s="18" t="s">
        <v>15</v>
      </c>
      <c r="E371" s="56"/>
      <c r="F371" s="56"/>
      <c r="G371" s="3"/>
      <c r="H371" s="5"/>
      <c r="I371" s="5"/>
      <c r="J371" s="4"/>
      <c r="K371" s="28"/>
      <c r="L371" s="30"/>
      <c r="M371" s="37"/>
    </row>
    <row r="372" spans="1:13" ht="50.1" customHeight="1" x14ac:dyDescent="0.25">
      <c r="A372" s="33"/>
      <c r="B372" s="53" t="s">
        <v>14</v>
      </c>
      <c r="C372" s="17"/>
      <c r="D372" s="18" t="s">
        <v>15</v>
      </c>
      <c r="E372" s="56"/>
      <c r="F372" s="56"/>
      <c r="G372" s="3"/>
      <c r="H372" s="5"/>
      <c r="I372" s="5"/>
      <c r="J372" s="4"/>
      <c r="K372" s="28"/>
      <c r="L372" s="30"/>
      <c r="M372" s="37"/>
    </row>
    <row r="373" spans="1:13" ht="50.1" customHeight="1" x14ac:dyDescent="0.25">
      <c r="A373" s="33"/>
      <c r="B373" s="53" t="s">
        <v>14</v>
      </c>
      <c r="C373" s="17"/>
      <c r="D373" s="18" t="s">
        <v>15</v>
      </c>
      <c r="E373" s="56"/>
      <c r="F373" s="56"/>
      <c r="G373" s="3"/>
      <c r="H373" s="5"/>
      <c r="I373" s="5"/>
      <c r="J373" s="4"/>
      <c r="K373" s="28"/>
      <c r="L373" s="30"/>
      <c r="M373" s="37"/>
    </row>
    <row r="374" spans="1:13" ht="50.1" customHeight="1" x14ac:dyDescent="0.25">
      <c r="A374" s="33"/>
      <c r="B374" s="53" t="s">
        <v>14</v>
      </c>
      <c r="C374" s="17"/>
      <c r="D374" s="18" t="s">
        <v>15</v>
      </c>
      <c r="E374" s="56"/>
      <c r="F374" s="56"/>
      <c r="G374" s="3"/>
      <c r="H374" s="5"/>
      <c r="I374" s="5"/>
      <c r="J374" s="4"/>
      <c r="K374" s="28"/>
      <c r="L374" s="30"/>
      <c r="M374" s="37"/>
    </row>
    <row r="375" spans="1:13" ht="50.1" customHeight="1" x14ac:dyDescent="0.25">
      <c r="A375" s="33"/>
      <c r="B375" s="53" t="s">
        <v>14</v>
      </c>
      <c r="C375" s="17"/>
      <c r="D375" s="18" t="s">
        <v>15</v>
      </c>
      <c r="E375" s="56"/>
      <c r="F375" s="56"/>
      <c r="G375" s="3"/>
      <c r="H375" s="5"/>
      <c r="I375" s="5"/>
      <c r="J375" s="4"/>
      <c r="K375" s="28"/>
      <c r="L375" s="30"/>
      <c r="M375" s="37"/>
    </row>
    <row r="376" spans="1:13" ht="50.1" customHeight="1" x14ac:dyDescent="0.25">
      <c r="A376" s="33"/>
      <c r="B376" s="53" t="s">
        <v>14</v>
      </c>
      <c r="C376" s="17"/>
      <c r="D376" s="18" t="s">
        <v>15</v>
      </c>
      <c r="E376" s="56"/>
      <c r="F376" s="56"/>
      <c r="G376" s="3"/>
      <c r="H376" s="5"/>
      <c r="I376" s="5"/>
      <c r="J376" s="4"/>
      <c r="K376" s="28"/>
      <c r="L376" s="30"/>
      <c r="M376" s="37"/>
    </row>
    <row r="377" spans="1:13" ht="50.1" customHeight="1" x14ac:dyDescent="0.25">
      <c r="A377" s="33"/>
      <c r="B377" s="53" t="s">
        <v>14</v>
      </c>
      <c r="C377" s="17"/>
      <c r="D377" s="18" t="s">
        <v>15</v>
      </c>
      <c r="E377" s="56"/>
      <c r="F377" s="56"/>
      <c r="G377" s="3"/>
      <c r="H377" s="5"/>
      <c r="I377" s="5"/>
      <c r="J377" s="4"/>
      <c r="K377" s="28"/>
      <c r="L377" s="30"/>
      <c r="M377" s="37"/>
    </row>
    <row r="378" spans="1:13" ht="50.1" customHeight="1" x14ac:dyDescent="0.25">
      <c r="A378" s="33"/>
      <c r="B378" s="53" t="s">
        <v>14</v>
      </c>
      <c r="C378" s="17"/>
      <c r="D378" s="18" t="s">
        <v>15</v>
      </c>
      <c r="E378" s="56"/>
      <c r="F378" s="56"/>
      <c r="G378" s="3"/>
      <c r="H378" s="5"/>
      <c r="I378" s="5"/>
      <c r="J378" s="4"/>
      <c r="K378" s="28"/>
      <c r="L378" s="30"/>
      <c r="M378" s="37"/>
    </row>
    <row r="379" spans="1:13" ht="50.1" customHeight="1" x14ac:dyDescent="0.25">
      <c r="A379" s="33"/>
      <c r="B379" s="53" t="s">
        <v>14</v>
      </c>
      <c r="C379" s="17"/>
      <c r="D379" s="18" t="s">
        <v>15</v>
      </c>
      <c r="E379" s="56"/>
      <c r="F379" s="56"/>
      <c r="G379" s="3"/>
      <c r="H379" s="5"/>
      <c r="I379" s="5"/>
      <c r="J379" s="4"/>
      <c r="K379" s="28"/>
      <c r="L379" s="30"/>
      <c r="M379" s="37"/>
    </row>
    <row r="380" spans="1:13" ht="50.1" customHeight="1" x14ac:dyDescent="0.25">
      <c r="A380" s="33"/>
      <c r="B380" s="53" t="s">
        <v>14</v>
      </c>
      <c r="C380" s="17"/>
      <c r="D380" s="18" t="s">
        <v>15</v>
      </c>
      <c r="E380" s="56"/>
      <c r="F380" s="56"/>
      <c r="G380" s="3"/>
      <c r="H380" s="5"/>
      <c r="I380" s="5"/>
      <c r="J380" s="4"/>
      <c r="K380" s="28"/>
      <c r="L380" s="30"/>
      <c r="M380" s="37"/>
    </row>
    <row r="381" spans="1:13" ht="50.1" customHeight="1" x14ac:dyDescent="0.25">
      <c r="A381" s="33"/>
      <c r="B381" s="53" t="s">
        <v>14</v>
      </c>
      <c r="C381" s="17"/>
      <c r="D381" s="18" t="s">
        <v>15</v>
      </c>
      <c r="E381" s="56"/>
      <c r="F381" s="56"/>
      <c r="G381" s="3"/>
      <c r="H381" s="5"/>
      <c r="I381" s="5"/>
      <c r="J381" s="4"/>
      <c r="K381" s="28"/>
      <c r="L381" s="30"/>
      <c r="M381" s="37"/>
    </row>
    <row r="382" spans="1:13" ht="50.1" customHeight="1" x14ac:dyDescent="0.25">
      <c r="A382" s="33"/>
      <c r="B382" s="53" t="s">
        <v>14</v>
      </c>
      <c r="C382" s="17"/>
      <c r="D382" s="18" t="s">
        <v>15</v>
      </c>
      <c r="E382" s="2"/>
      <c r="F382" s="2"/>
      <c r="G382" s="3"/>
      <c r="H382" s="5"/>
      <c r="I382" s="5"/>
      <c r="J382" s="4"/>
      <c r="K382" s="28"/>
      <c r="L382" s="30"/>
      <c r="M382" s="37"/>
    </row>
    <row r="383" spans="1:13" ht="50.1" customHeight="1" x14ac:dyDescent="0.25">
      <c r="A383" s="33"/>
      <c r="B383" s="53" t="s">
        <v>14</v>
      </c>
      <c r="C383" s="17"/>
      <c r="D383" s="18" t="s">
        <v>15</v>
      </c>
      <c r="E383" s="56"/>
      <c r="F383" s="56"/>
      <c r="G383" s="3"/>
      <c r="H383" s="5"/>
      <c r="I383" s="5"/>
      <c r="J383" s="4"/>
      <c r="K383" s="28"/>
      <c r="L383" s="30"/>
      <c r="M383" s="37"/>
    </row>
    <row r="384" spans="1:13" ht="50.1" customHeight="1" x14ac:dyDescent="0.25">
      <c r="A384" s="33"/>
      <c r="B384" s="53" t="s">
        <v>14</v>
      </c>
      <c r="C384" s="17"/>
      <c r="D384" s="18" t="s">
        <v>15</v>
      </c>
      <c r="E384" s="56"/>
      <c r="F384" s="56"/>
      <c r="G384" s="3"/>
      <c r="H384" s="5"/>
      <c r="I384" s="5"/>
      <c r="J384" s="4"/>
      <c r="K384" s="28"/>
      <c r="L384" s="30"/>
      <c r="M384" s="37"/>
    </row>
    <row r="385" spans="1:13" ht="50.1" customHeight="1" x14ac:dyDescent="0.25">
      <c r="A385" s="33"/>
      <c r="B385" s="53" t="s">
        <v>14</v>
      </c>
      <c r="C385" s="17"/>
      <c r="D385" s="18" t="s">
        <v>15</v>
      </c>
      <c r="E385" s="56"/>
      <c r="F385" s="56"/>
      <c r="G385" s="3"/>
      <c r="H385" s="5"/>
      <c r="I385" s="5"/>
      <c r="J385" s="4"/>
      <c r="K385" s="28"/>
      <c r="L385" s="30"/>
      <c r="M385" s="37"/>
    </row>
    <row r="386" spans="1:13" ht="50.1" customHeight="1" x14ac:dyDescent="0.25">
      <c r="A386" s="33"/>
      <c r="B386" s="53" t="s">
        <v>14</v>
      </c>
      <c r="C386" s="17"/>
      <c r="D386" s="18" t="s">
        <v>15</v>
      </c>
      <c r="E386" s="56"/>
      <c r="F386" s="56"/>
      <c r="G386" s="3"/>
      <c r="H386" s="5"/>
      <c r="I386" s="5"/>
      <c r="J386" s="4"/>
      <c r="K386" s="28"/>
      <c r="L386" s="30"/>
      <c r="M386" s="37"/>
    </row>
    <row r="387" spans="1:13" ht="50.1" customHeight="1" x14ac:dyDescent="0.25">
      <c r="A387" s="33"/>
      <c r="B387" s="53" t="s">
        <v>14</v>
      </c>
      <c r="C387" s="17"/>
      <c r="D387" s="18" t="s">
        <v>15</v>
      </c>
      <c r="E387" s="56"/>
      <c r="F387" s="56"/>
      <c r="G387" s="3"/>
      <c r="H387" s="5"/>
      <c r="I387" s="5"/>
      <c r="J387" s="4"/>
      <c r="K387" s="28"/>
      <c r="L387" s="30"/>
      <c r="M387" s="37"/>
    </row>
    <row r="388" spans="1:13" ht="50.1" customHeight="1" x14ac:dyDescent="0.25">
      <c r="A388" s="33"/>
      <c r="B388" s="53" t="s">
        <v>14</v>
      </c>
      <c r="C388" s="17"/>
      <c r="D388" s="18" t="s">
        <v>15</v>
      </c>
      <c r="E388" s="56"/>
      <c r="F388" s="56"/>
      <c r="G388" s="3"/>
      <c r="H388" s="5"/>
      <c r="I388" s="5"/>
      <c r="J388" s="4"/>
      <c r="K388" s="28"/>
      <c r="L388" s="30"/>
      <c r="M388" s="37"/>
    </row>
    <row r="389" spans="1:13" ht="50.1" customHeight="1" x14ac:dyDescent="0.25">
      <c r="A389" s="33"/>
      <c r="B389" s="53" t="s">
        <v>14</v>
      </c>
      <c r="C389" s="17"/>
      <c r="D389" s="18" t="s">
        <v>15</v>
      </c>
      <c r="E389" s="56"/>
      <c r="F389" s="56"/>
      <c r="G389" s="3"/>
      <c r="H389" s="5"/>
      <c r="I389" s="5"/>
      <c r="J389" s="4"/>
      <c r="K389" s="28"/>
      <c r="L389" s="30"/>
      <c r="M389" s="37"/>
    </row>
    <row r="390" spans="1:13" ht="50.1" customHeight="1" x14ac:dyDescent="0.25">
      <c r="A390" s="33"/>
      <c r="B390" s="53" t="s">
        <v>14</v>
      </c>
      <c r="C390" s="17"/>
      <c r="D390" s="18" t="s">
        <v>15</v>
      </c>
      <c r="E390" s="56"/>
      <c r="F390" s="56"/>
      <c r="G390" s="3"/>
      <c r="H390" s="5"/>
      <c r="I390" s="5"/>
      <c r="J390" s="4"/>
      <c r="K390" s="28"/>
      <c r="L390" s="30"/>
      <c r="M390" s="37"/>
    </row>
    <row r="391" spans="1:13" ht="50.1" customHeight="1" x14ac:dyDescent="0.25">
      <c r="A391" s="33"/>
      <c r="B391" s="53" t="s">
        <v>14</v>
      </c>
      <c r="C391" s="17"/>
      <c r="D391" s="18" t="s">
        <v>15</v>
      </c>
      <c r="E391" s="56"/>
      <c r="F391" s="56"/>
      <c r="G391" s="3"/>
      <c r="H391" s="5"/>
      <c r="I391" s="5"/>
      <c r="J391" s="4"/>
      <c r="K391" s="28"/>
      <c r="L391" s="30"/>
      <c r="M391" s="37"/>
    </row>
    <row r="392" spans="1:13" ht="50.1" customHeight="1" x14ac:dyDescent="0.25">
      <c r="A392" s="33"/>
      <c r="B392" s="53" t="s">
        <v>14</v>
      </c>
      <c r="C392" s="17"/>
      <c r="D392" s="18" t="s">
        <v>15</v>
      </c>
      <c r="E392" s="56"/>
      <c r="F392" s="56"/>
      <c r="G392" s="3"/>
      <c r="H392" s="5"/>
      <c r="I392" s="5"/>
      <c r="J392" s="4"/>
      <c r="K392" s="28"/>
      <c r="L392" s="30"/>
      <c r="M392" s="37"/>
    </row>
    <row r="393" spans="1:13" ht="50.1" customHeight="1" x14ac:dyDescent="0.25">
      <c r="A393" s="33"/>
      <c r="B393" s="53" t="s">
        <v>14</v>
      </c>
      <c r="C393" s="17"/>
      <c r="D393" s="18" t="s">
        <v>15</v>
      </c>
      <c r="E393" s="56"/>
      <c r="F393" s="56"/>
      <c r="G393" s="3"/>
      <c r="H393" s="5"/>
      <c r="I393" s="5"/>
      <c r="J393" s="4"/>
      <c r="K393" s="28"/>
      <c r="L393" s="30"/>
      <c r="M393" s="37"/>
    </row>
    <row r="394" spans="1:13" ht="50.1" customHeight="1" x14ac:dyDescent="0.25">
      <c r="A394" s="33"/>
      <c r="B394" s="53" t="s">
        <v>14</v>
      </c>
      <c r="C394" s="17"/>
      <c r="D394" s="18" t="s">
        <v>15</v>
      </c>
      <c r="E394" s="56"/>
      <c r="F394" s="56"/>
      <c r="G394" s="3"/>
      <c r="H394" s="5"/>
      <c r="I394" s="5"/>
      <c r="J394" s="4"/>
      <c r="K394" s="28"/>
      <c r="L394" s="30"/>
      <c r="M394" s="37"/>
    </row>
    <row r="395" spans="1:13" ht="50.1" customHeight="1" x14ac:dyDescent="0.25">
      <c r="A395" s="33"/>
      <c r="B395" s="53" t="s">
        <v>14</v>
      </c>
      <c r="C395" s="17"/>
      <c r="D395" s="18"/>
      <c r="E395" s="58"/>
      <c r="F395" s="58"/>
      <c r="G395" s="19"/>
      <c r="H395" s="21"/>
      <c r="I395" s="21"/>
      <c r="J395" s="20"/>
      <c r="K395" s="28"/>
      <c r="L395" s="30"/>
      <c r="M395" s="37"/>
    </row>
    <row r="396" spans="1:13" ht="50.1" customHeight="1" x14ac:dyDescent="0.25">
      <c r="A396" s="33"/>
      <c r="B396" s="53"/>
      <c r="C396" s="53"/>
      <c r="D396" s="60"/>
      <c r="E396" s="58"/>
      <c r="F396" s="58"/>
      <c r="G396" s="8"/>
      <c r="H396" s="10"/>
      <c r="I396" s="10"/>
      <c r="J396" s="9"/>
      <c r="K396" s="28"/>
      <c r="L396" s="30"/>
      <c r="M396" s="37"/>
    </row>
    <row r="397" spans="1:13" ht="50.1" customHeight="1" x14ac:dyDescent="0.25">
      <c r="A397" s="33"/>
      <c r="B397" s="53"/>
      <c r="C397" s="53"/>
      <c r="D397" s="60"/>
      <c r="E397" s="58"/>
      <c r="F397" s="58"/>
      <c r="G397" s="8"/>
      <c r="H397" s="10"/>
      <c r="I397" s="10"/>
      <c r="J397" s="9"/>
      <c r="K397" s="28"/>
      <c r="L397" s="30"/>
      <c r="M397" s="37"/>
    </row>
    <row r="398" spans="1:13" ht="50.1" customHeight="1" x14ac:dyDescent="0.25">
      <c r="A398" s="33"/>
      <c r="B398" s="53"/>
      <c r="C398" s="53"/>
      <c r="D398" s="60"/>
      <c r="E398" s="58"/>
      <c r="F398" s="58"/>
      <c r="G398" s="8"/>
      <c r="H398" s="10"/>
      <c r="I398" s="10"/>
      <c r="J398" s="9"/>
      <c r="K398" s="28"/>
      <c r="L398" s="30"/>
      <c r="M398" s="37"/>
    </row>
    <row r="399" spans="1:13" ht="50.1" customHeight="1" x14ac:dyDescent="0.25">
      <c r="A399" s="33"/>
      <c r="B399" s="53"/>
      <c r="C399" s="53"/>
      <c r="D399" s="60"/>
      <c r="E399" s="58"/>
      <c r="F399" s="58"/>
      <c r="G399" s="8"/>
      <c r="H399" s="10"/>
      <c r="I399" s="10"/>
      <c r="J399" s="9"/>
      <c r="K399" s="28"/>
      <c r="L399" s="30"/>
      <c r="M399" s="37"/>
    </row>
    <row r="400" spans="1:13" ht="50.1" customHeight="1" x14ac:dyDescent="0.25">
      <c r="A400" s="33"/>
      <c r="B400" s="53"/>
      <c r="C400" s="53"/>
      <c r="D400" s="60"/>
      <c r="E400" s="58"/>
      <c r="F400" s="58"/>
      <c r="G400" s="8"/>
      <c r="H400" s="10"/>
      <c r="I400" s="10"/>
      <c r="J400" s="9"/>
      <c r="K400" s="28"/>
      <c r="L400" s="30"/>
      <c r="M400" s="37"/>
    </row>
    <row r="401" spans="1:13" ht="50.1" customHeight="1" x14ac:dyDescent="0.25">
      <c r="A401" s="33"/>
      <c r="B401" s="53"/>
      <c r="C401" s="53"/>
      <c r="D401" s="60"/>
      <c r="E401" s="58"/>
      <c r="F401" s="58"/>
      <c r="G401" s="8"/>
      <c r="H401" s="10"/>
      <c r="I401" s="10"/>
      <c r="J401" s="9"/>
      <c r="K401" s="28"/>
      <c r="L401" s="30"/>
      <c r="M401" s="37"/>
    </row>
    <row r="402" spans="1:13" ht="50.1" customHeight="1" x14ac:dyDescent="0.25">
      <c r="A402" s="33"/>
      <c r="B402" s="53"/>
      <c r="C402" s="53"/>
      <c r="D402" s="60"/>
      <c r="E402" s="58"/>
      <c r="F402" s="58"/>
      <c r="G402" s="8"/>
      <c r="H402" s="10"/>
      <c r="I402" s="10"/>
      <c r="J402" s="9"/>
      <c r="K402" s="28"/>
      <c r="L402" s="30"/>
      <c r="M402" s="37"/>
    </row>
    <row r="403" spans="1:13" ht="50.1" customHeight="1" x14ac:dyDescent="0.25">
      <c r="A403" s="33"/>
      <c r="B403" s="53"/>
      <c r="C403" s="53"/>
      <c r="D403" s="60"/>
      <c r="E403" s="58"/>
      <c r="F403" s="58"/>
      <c r="G403" s="8"/>
      <c r="H403" s="10"/>
      <c r="I403" s="10"/>
      <c r="J403" s="9"/>
      <c r="K403" s="28"/>
      <c r="L403" s="30"/>
      <c r="M403" s="37"/>
    </row>
    <row r="404" spans="1:13" ht="50.1" customHeight="1" x14ac:dyDescent="0.25">
      <c r="A404" s="33"/>
      <c r="B404" s="53"/>
      <c r="C404" s="53"/>
      <c r="D404" s="60"/>
      <c r="E404" s="58"/>
      <c r="F404" s="58"/>
      <c r="G404" s="8"/>
      <c r="H404" s="10"/>
      <c r="I404" s="10"/>
      <c r="J404" s="9"/>
      <c r="K404" s="28"/>
      <c r="L404" s="30"/>
      <c r="M404" s="37"/>
    </row>
    <row r="405" spans="1:13" ht="50.1" customHeight="1" x14ac:dyDescent="0.25">
      <c r="A405" s="33"/>
      <c r="B405" s="53"/>
      <c r="C405" s="53"/>
      <c r="D405" s="60"/>
      <c r="E405" s="58"/>
      <c r="F405" s="58"/>
      <c r="G405" s="8"/>
      <c r="H405" s="10"/>
      <c r="I405" s="10"/>
      <c r="J405" s="9"/>
      <c r="K405" s="28"/>
      <c r="L405" s="30"/>
      <c r="M405" s="37"/>
    </row>
    <row r="406" spans="1:13" ht="50.1" customHeight="1" x14ac:dyDescent="0.25">
      <c r="A406" s="33"/>
      <c r="B406" s="53"/>
      <c r="C406" s="53"/>
      <c r="D406" s="60"/>
      <c r="E406" s="58"/>
      <c r="F406" s="58"/>
      <c r="G406" s="8"/>
      <c r="H406" s="10"/>
      <c r="I406" s="10"/>
      <c r="J406" s="9"/>
      <c r="K406" s="28"/>
      <c r="L406" s="30"/>
      <c r="M406" s="37"/>
    </row>
    <row r="407" spans="1:13" ht="50.1" customHeight="1" x14ac:dyDescent="0.25">
      <c r="A407" s="33"/>
      <c r="B407" s="53"/>
      <c r="C407" s="53"/>
      <c r="D407" s="60"/>
      <c r="E407" s="58"/>
      <c r="F407" s="58"/>
      <c r="G407" s="8"/>
      <c r="H407" s="10"/>
      <c r="I407" s="10"/>
      <c r="J407" s="9"/>
      <c r="K407" s="28"/>
      <c r="L407" s="30"/>
      <c r="M407" s="37"/>
    </row>
    <row r="408" spans="1:13" ht="50.1" customHeight="1" x14ac:dyDescent="0.25">
      <c r="A408" s="33"/>
      <c r="B408" s="53"/>
      <c r="C408" s="53"/>
      <c r="D408" s="60"/>
      <c r="E408" s="58"/>
      <c r="F408" s="58"/>
      <c r="G408" s="8"/>
      <c r="H408" s="10"/>
      <c r="I408" s="10"/>
      <c r="J408" s="9"/>
      <c r="K408" s="28"/>
      <c r="L408" s="30"/>
      <c r="M408" s="37"/>
    </row>
    <row r="409" spans="1:13" ht="50.1" customHeight="1" x14ac:dyDescent="0.25">
      <c r="A409" s="33"/>
      <c r="B409" s="53"/>
      <c r="C409" s="53"/>
      <c r="D409" s="60"/>
      <c r="E409" s="58"/>
      <c r="F409" s="58"/>
      <c r="G409" s="8"/>
      <c r="H409" s="10"/>
      <c r="I409" s="10"/>
      <c r="J409" s="9"/>
      <c r="K409" s="28"/>
      <c r="L409" s="30"/>
      <c r="M409" s="37"/>
    </row>
    <row r="410" spans="1:13" ht="50.1" customHeight="1" x14ac:dyDescent="0.25">
      <c r="A410" s="33"/>
      <c r="B410" s="53"/>
      <c r="C410" s="53"/>
      <c r="D410" s="60"/>
      <c r="E410" s="58"/>
      <c r="F410" s="58"/>
      <c r="G410" s="8"/>
      <c r="H410" s="10"/>
      <c r="I410" s="10"/>
      <c r="J410" s="9"/>
      <c r="K410" s="28"/>
      <c r="L410" s="30"/>
      <c r="M410" s="37"/>
    </row>
    <row r="411" spans="1:13" ht="50.1" customHeight="1" x14ac:dyDescent="0.25">
      <c r="A411" s="33"/>
      <c r="B411" s="53"/>
      <c r="C411" s="53"/>
      <c r="D411" s="60"/>
      <c r="E411" s="49" t="s">
        <v>255</v>
      </c>
      <c r="F411" s="58"/>
      <c r="G411" s="8"/>
      <c r="H411" s="10"/>
      <c r="I411" s="10"/>
      <c r="J411" s="9"/>
      <c r="K411" s="28"/>
      <c r="L411" s="30"/>
      <c r="M411" s="37"/>
    </row>
    <row r="412" spans="1:13" ht="50.1" customHeight="1" x14ac:dyDescent="0.25">
      <c r="A412" s="33"/>
      <c r="B412" s="53"/>
      <c r="C412" s="53"/>
      <c r="D412" s="60"/>
      <c r="E412" s="52" t="s">
        <v>189</v>
      </c>
      <c r="F412" s="58"/>
      <c r="G412" s="8"/>
      <c r="H412" s="10"/>
      <c r="I412" s="10"/>
      <c r="J412" s="9"/>
      <c r="K412" s="28"/>
      <c r="L412" s="30"/>
      <c r="M412" s="37"/>
    </row>
    <row r="413" spans="1:13" ht="50.1" customHeight="1" x14ac:dyDescent="0.25">
      <c r="A413" s="33"/>
      <c r="B413" s="53"/>
      <c r="C413" s="53"/>
      <c r="D413" s="60"/>
      <c r="E413" s="52" t="s">
        <v>26</v>
      </c>
      <c r="F413" s="58"/>
      <c r="G413" s="8"/>
      <c r="H413" s="10"/>
      <c r="I413" s="10"/>
      <c r="J413" s="9"/>
      <c r="K413" s="28"/>
      <c r="L413" s="30"/>
      <c r="M413" s="37"/>
    </row>
    <row r="414" spans="1:13" ht="50.1" customHeight="1" x14ac:dyDescent="0.25">
      <c r="A414" s="33"/>
      <c r="B414" s="53"/>
      <c r="C414" s="53"/>
      <c r="D414" s="60"/>
      <c r="E414" s="1" t="s">
        <v>16</v>
      </c>
      <c r="F414" s="58"/>
      <c r="G414" s="8"/>
      <c r="H414" s="10"/>
      <c r="I414" s="10"/>
      <c r="J414" s="9"/>
      <c r="K414" s="28"/>
      <c r="L414" s="30"/>
      <c r="M414" s="37"/>
    </row>
    <row r="415" spans="1:13" ht="50.1" customHeight="1" x14ac:dyDescent="0.25">
      <c r="A415" s="33"/>
      <c r="B415" s="53"/>
      <c r="C415" s="53"/>
      <c r="D415" s="60"/>
      <c r="E415" s="1" t="s">
        <v>19</v>
      </c>
      <c r="F415" s="58"/>
      <c r="G415" s="8"/>
      <c r="H415" s="10"/>
      <c r="I415" s="10"/>
      <c r="J415" s="9"/>
      <c r="K415" s="28"/>
      <c r="L415" s="30"/>
      <c r="M415" s="37"/>
    </row>
    <row r="416" spans="1:13" ht="50.1" customHeight="1" x14ac:dyDescent="0.25">
      <c r="A416" s="33"/>
      <c r="B416" s="53"/>
      <c r="C416" s="53"/>
      <c r="D416" s="60"/>
      <c r="E416" s="3" t="s">
        <v>29</v>
      </c>
      <c r="F416" s="58"/>
      <c r="G416" s="8"/>
      <c r="H416" s="10"/>
      <c r="I416" s="10"/>
      <c r="J416" s="9"/>
      <c r="K416" s="28"/>
      <c r="L416" s="30"/>
      <c r="M416" s="37"/>
    </row>
    <row r="417" spans="1:13" ht="50.1" customHeight="1" x14ac:dyDescent="0.25">
      <c r="A417" s="33"/>
      <c r="B417" s="53"/>
      <c r="C417" s="53"/>
      <c r="D417" s="60"/>
      <c r="E417" s="19" t="s">
        <v>27</v>
      </c>
      <c r="F417" s="58"/>
      <c r="G417" s="8"/>
      <c r="H417" s="10"/>
      <c r="I417" s="10"/>
      <c r="J417" s="9"/>
      <c r="K417" s="28"/>
      <c r="L417" s="30"/>
      <c r="M417" s="37"/>
    </row>
    <row r="418" spans="1:13" ht="50.1" customHeight="1" x14ac:dyDescent="0.25">
      <c r="A418" s="33"/>
      <c r="B418" s="53"/>
      <c r="C418" s="53"/>
      <c r="D418" s="60"/>
      <c r="E418" s="19" t="s">
        <v>35</v>
      </c>
      <c r="F418" s="58"/>
      <c r="G418" s="8"/>
      <c r="H418" s="10"/>
      <c r="I418" s="10"/>
      <c r="J418" s="9"/>
      <c r="K418" s="28"/>
      <c r="L418" s="30"/>
      <c r="M418" s="37"/>
    </row>
    <row r="419" spans="1:13" ht="50.1" customHeight="1" x14ac:dyDescent="0.25">
      <c r="A419" s="33"/>
      <c r="B419" s="53"/>
      <c r="C419" s="53"/>
      <c r="D419" s="60"/>
      <c r="E419" s="3" t="s">
        <v>46</v>
      </c>
      <c r="F419" s="58"/>
      <c r="G419" s="8"/>
      <c r="H419" s="10"/>
      <c r="I419" s="10"/>
      <c r="J419" s="9"/>
      <c r="K419" s="28"/>
      <c r="L419" s="30"/>
      <c r="M419" s="37"/>
    </row>
    <row r="420" spans="1:13" ht="50.1" customHeight="1" x14ac:dyDescent="0.25">
      <c r="A420" s="33"/>
      <c r="B420" s="53"/>
      <c r="C420" s="53"/>
      <c r="D420" s="60"/>
      <c r="E420" s="3" t="s">
        <v>190</v>
      </c>
      <c r="F420" s="58"/>
      <c r="G420" s="8"/>
      <c r="H420" s="10"/>
      <c r="I420" s="10"/>
      <c r="J420" s="9"/>
      <c r="K420" s="28"/>
      <c r="L420" s="30"/>
      <c r="M420" s="37"/>
    </row>
    <row r="421" spans="1:13" ht="50.1" customHeight="1" x14ac:dyDescent="0.25">
      <c r="A421" s="33"/>
      <c r="B421" s="53"/>
      <c r="C421" s="53"/>
      <c r="D421" s="60"/>
      <c r="E421" s="1" t="s">
        <v>34</v>
      </c>
      <c r="F421" s="58"/>
      <c r="G421" s="8"/>
      <c r="H421" s="10"/>
      <c r="I421" s="10"/>
      <c r="J421" s="9"/>
      <c r="K421" s="28"/>
      <c r="L421" s="30"/>
      <c r="M421" s="37"/>
    </row>
    <row r="422" spans="1:13" ht="50.1" customHeight="1" x14ac:dyDescent="0.25">
      <c r="A422" s="33"/>
      <c r="B422" s="53"/>
      <c r="C422" s="53"/>
      <c r="D422" s="60"/>
      <c r="E422" s="3" t="s">
        <v>127</v>
      </c>
      <c r="F422" s="58"/>
      <c r="G422" s="8"/>
      <c r="H422" s="10"/>
      <c r="I422" s="10"/>
      <c r="J422" s="9"/>
      <c r="K422" s="28"/>
      <c r="L422" s="30"/>
      <c r="M422" s="37"/>
    </row>
    <row r="423" spans="1:13" ht="50.1" customHeight="1" x14ac:dyDescent="0.25">
      <c r="A423" s="33"/>
      <c r="B423" s="53"/>
      <c r="C423" s="53"/>
      <c r="D423" s="60"/>
      <c r="E423" s="22" t="s">
        <v>191</v>
      </c>
      <c r="F423" s="58"/>
      <c r="G423" s="8"/>
      <c r="H423" s="10"/>
      <c r="I423" s="10"/>
      <c r="J423" s="9"/>
      <c r="K423" s="28"/>
      <c r="L423" s="30"/>
      <c r="M423" s="37"/>
    </row>
    <row r="424" spans="1:13" ht="50.1" customHeight="1" x14ac:dyDescent="0.25">
      <c r="A424" s="33"/>
      <c r="B424" s="53"/>
      <c r="C424" s="53"/>
      <c r="D424" s="60"/>
      <c r="E424" s="22" t="s">
        <v>103</v>
      </c>
      <c r="F424" s="58"/>
      <c r="G424" s="8"/>
      <c r="H424" s="10"/>
      <c r="I424" s="10"/>
      <c r="J424" s="9"/>
      <c r="K424" s="28"/>
      <c r="L424" s="30"/>
      <c r="M424" s="37"/>
    </row>
    <row r="425" spans="1:13" ht="50.1" customHeight="1" x14ac:dyDescent="0.25">
      <c r="A425" s="33"/>
      <c r="B425" s="53"/>
      <c r="C425" s="53"/>
      <c r="D425" s="60"/>
      <c r="E425" s="1" t="s">
        <v>125</v>
      </c>
      <c r="F425" s="58"/>
      <c r="G425" s="8"/>
      <c r="H425" s="10"/>
      <c r="I425" s="10"/>
      <c r="J425" s="9"/>
      <c r="K425" s="28"/>
      <c r="L425" s="30"/>
      <c r="M425" s="37"/>
    </row>
    <row r="426" spans="1:13" ht="50.1" customHeight="1" x14ac:dyDescent="0.25">
      <c r="A426" s="33"/>
      <c r="B426" s="53"/>
      <c r="C426" s="53"/>
      <c r="D426" s="60"/>
      <c r="E426" s="3" t="s">
        <v>20</v>
      </c>
      <c r="F426" s="58"/>
      <c r="G426" s="8"/>
      <c r="H426" s="10"/>
      <c r="I426" s="10"/>
      <c r="J426" s="9"/>
      <c r="K426" s="28"/>
      <c r="L426" s="30"/>
      <c r="M426" s="37"/>
    </row>
    <row r="427" spans="1:13" ht="50.1" customHeight="1" x14ac:dyDescent="0.25">
      <c r="A427" s="33"/>
      <c r="B427" s="53"/>
      <c r="C427" s="53"/>
      <c r="D427" s="60"/>
      <c r="E427" s="54" t="s">
        <v>192</v>
      </c>
      <c r="F427" s="58"/>
      <c r="G427" s="8"/>
      <c r="H427" s="10"/>
      <c r="I427" s="10"/>
      <c r="J427" s="9"/>
      <c r="K427" s="28"/>
      <c r="L427" s="30"/>
      <c r="M427" s="37"/>
    </row>
    <row r="428" spans="1:13" ht="50.1" customHeight="1" x14ac:dyDescent="0.25">
      <c r="A428" s="33"/>
      <c r="B428" s="53"/>
      <c r="C428" s="53"/>
      <c r="D428" s="60"/>
      <c r="E428" s="54" t="s">
        <v>196</v>
      </c>
      <c r="F428" s="58"/>
      <c r="G428" s="8"/>
      <c r="H428" s="10"/>
      <c r="I428" s="10"/>
      <c r="J428" s="9"/>
      <c r="K428" s="28"/>
      <c r="L428" s="30"/>
      <c r="M428" s="37"/>
    </row>
    <row r="429" spans="1:13" ht="50.1" customHeight="1" x14ac:dyDescent="0.25">
      <c r="A429" s="33"/>
      <c r="B429" s="53"/>
      <c r="C429" s="53"/>
      <c r="D429" s="60"/>
      <c r="E429" s="55" t="s">
        <v>193</v>
      </c>
      <c r="F429" s="58"/>
      <c r="G429" s="8"/>
      <c r="H429" s="10"/>
      <c r="I429" s="10"/>
      <c r="J429" s="9"/>
      <c r="K429" s="28"/>
      <c r="L429" s="30"/>
      <c r="M429" s="37"/>
    </row>
    <row r="430" spans="1:13" ht="50.1" customHeight="1" x14ac:dyDescent="0.25">
      <c r="A430" s="33"/>
      <c r="B430" s="53"/>
      <c r="C430" s="53"/>
      <c r="D430" s="60"/>
      <c r="E430" s="55" t="s">
        <v>252</v>
      </c>
      <c r="F430" s="58"/>
      <c r="G430" s="8"/>
      <c r="H430" s="10"/>
      <c r="I430" s="10"/>
      <c r="J430" s="9"/>
      <c r="K430" s="28"/>
      <c r="L430" s="30"/>
      <c r="M430" s="37"/>
    </row>
    <row r="431" spans="1:13" ht="50.1" customHeight="1" x14ac:dyDescent="0.25">
      <c r="A431" s="33"/>
      <c r="B431" s="53"/>
      <c r="C431" s="53"/>
      <c r="D431" s="60"/>
      <c r="E431" s="19" t="s">
        <v>194</v>
      </c>
      <c r="F431" s="58"/>
      <c r="G431" s="8"/>
      <c r="H431" s="10"/>
      <c r="I431" s="10"/>
      <c r="J431" s="9"/>
      <c r="K431" s="28"/>
      <c r="L431" s="30"/>
      <c r="M431" s="37"/>
    </row>
    <row r="432" spans="1:13" ht="50.1" customHeight="1" x14ac:dyDescent="0.25">
      <c r="A432" s="33"/>
      <c r="B432" s="53"/>
      <c r="C432" s="53"/>
      <c r="D432" s="60"/>
      <c r="E432" s="19" t="s">
        <v>194</v>
      </c>
      <c r="F432" s="58"/>
      <c r="G432" s="8"/>
      <c r="H432" s="10"/>
      <c r="I432" s="10"/>
      <c r="J432" s="9"/>
      <c r="K432" s="28"/>
      <c r="L432" s="30"/>
      <c r="M432" s="37"/>
    </row>
    <row r="433" spans="1:13" ht="50.1" customHeight="1" x14ac:dyDescent="0.25">
      <c r="A433" s="33"/>
      <c r="B433" s="53"/>
      <c r="C433" s="53"/>
      <c r="D433" s="60"/>
      <c r="E433" s="54" t="s">
        <v>192</v>
      </c>
      <c r="F433" s="58"/>
      <c r="G433" s="8"/>
      <c r="H433" s="10"/>
      <c r="I433" s="10"/>
      <c r="J433" s="9"/>
      <c r="K433" s="28"/>
      <c r="L433" s="30"/>
      <c r="M433" s="37"/>
    </row>
    <row r="434" spans="1:13" ht="50.1" customHeight="1" x14ac:dyDescent="0.25">
      <c r="A434" s="33"/>
      <c r="B434" s="53"/>
      <c r="C434" s="53"/>
      <c r="D434" s="60"/>
      <c r="E434" s="55" t="s">
        <v>195</v>
      </c>
      <c r="F434" s="58"/>
      <c r="G434" s="8"/>
      <c r="H434" s="10"/>
      <c r="I434" s="10"/>
      <c r="J434" s="9"/>
      <c r="K434" s="28"/>
      <c r="L434" s="30"/>
      <c r="M434" s="37"/>
    </row>
    <row r="435" spans="1:13" ht="50.1" customHeight="1" x14ac:dyDescent="0.25">
      <c r="A435" s="33"/>
      <c r="B435" s="53"/>
      <c r="C435" s="53"/>
      <c r="D435" s="60"/>
      <c r="E435" s="22" t="s">
        <v>93</v>
      </c>
      <c r="F435" s="58"/>
      <c r="G435" s="8"/>
      <c r="H435" s="10"/>
      <c r="I435" s="10"/>
      <c r="J435" s="9"/>
      <c r="K435" s="28"/>
      <c r="L435" s="30"/>
      <c r="M435" s="37"/>
    </row>
    <row r="436" spans="1:13" ht="50.1" customHeight="1" x14ac:dyDescent="0.25">
      <c r="A436" s="33"/>
      <c r="B436" s="53"/>
      <c r="C436" s="53"/>
      <c r="D436" s="60"/>
      <c r="E436" s="1" t="s">
        <v>141</v>
      </c>
      <c r="F436" s="58"/>
      <c r="G436" s="8"/>
      <c r="H436" s="10"/>
      <c r="I436" s="10"/>
      <c r="J436" s="9"/>
      <c r="K436" s="28"/>
      <c r="L436" s="30"/>
      <c r="M436" s="37"/>
    </row>
    <row r="437" spans="1:13" ht="50.1" customHeight="1" x14ac:dyDescent="0.25">
      <c r="A437" s="33"/>
      <c r="B437" s="53"/>
      <c r="C437" s="53"/>
      <c r="D437" s="60"/>
      <c r="E437" s="22" t="s">
        <v>77</v>
      </c>
      <c r="F437" s="58"/>
      <c r="G437" s="8"/>
      <c r="H437" s="10"/>
      <c r="I437" s="10"/>
      <c r="J437" s="9"/>
      <c r="K437" s="28"/>
      <c r="L437" s="30"/>
      <c r="M437" s="37"/>
    </row>
    <row r="438" spans="1:13" ht="50.1" customHeight="1" x14ac:dyDescent="0.25">
      <c r="A438" s="33"/>
      <c r="B438" s="53"/>
      <c r="C438" s="53"/>
      <c r="D438" s="60"/>
      <c r="E438" s="1" t="s">
        <v>25</v>
      </c>
      <c r="F438" s="58"/>
      <c r="G438" s="8"/>
      <c r="H438" s="10"/>
      <c r="I438" s="10"/>
      <c r="J438" s="9"/>
      <c r="K438" s="28"/>
      <c r="L438" s="30"/>
      <c r="M438" s="37"/>
    </row>
    <row r="439" spans="1:13" ht="50.1" customHeight="1" x14ac:dyDescent="0.25">
      <c r="A439" s="33"/>
      <c r="B439" s="53"/>
      <c r="C439" s="53"/>
      <c r="D439" s="60"/>
      <c r="E439" s="56" t="s">
        <v>197</v>
      </c>
      <c r="F439" s="58"/>
      <c r="G439" s="8"/>
      <c r="H439" s="10"/>
      <c r="I439" s="10"/>
      <c r="J439" s="9"/>
      <c r="K439" s="28"/>
      <c r="L439" s="30"/>
      <c r="M439" s="37"/>
    </row>
    <row r="440" spans="1:13" ht="50.1" customHeight="1" x14ac:dyDescent="0.25">
      <c r="A440" s="33"/>
      <c r="B440" s="53"/>
      <c r="C440" s="53"/>
      <c r="D440" s="60"/>
      <c r="E440" s="2" t="s">
        <v>93</v>
      </c>
      <c r="F440" s="58"/>
      <c r="G440" s="8"/>
      <c r="H440" s="10"/>
      <c r="I440" s="10"/>
      <c r="J440" s="9"/>
      <c r="K440" s="28"/>
      <c r="L440" s="30"/>
      <c r="M440" s="37"/>
    </row>
    <row r="441" spans="1:13" ht="50.1" customHeight="1" x14ac:dyDescent="0.25">
      <c r="A441" s="33"/>
      <c r="B441" s="53"/>
      <c r="C441" s="53"/>
      <c r="D441" s="60"/>
      <c r="E441" s="58" t="s">
        <v>189</v>
      </c>
      <c r="F441" s="58"/>
      <c r="G441" s="8"/>
      <c r="H441" s="10"/>
      <c r="I441" s="10"/>
      <c r="J441" s="9"/>
      <c r="K441" s="28"/>
      <c r="L441" s="30"/>
      <c r="M441" s="37"/>
    </row>
    <row r="442" spans="1:13" ht="50.1" customHeight="1" x14ac:dyDescent="0.25">
      <c r="A442" s="33"/>
      <c r="B442" s="53"/>
      <c r="C442" s="53"/>
      <c r="D442" s="60"/>
      <c r="E442" s="22" t="s">
        <v>21</v>
      </c>
      <c r="F442" s="58"/>
      <c r="G442" s="8"/>
      <c r="H442" s="10"/>
      <c r="I442" s="10"/>
      <c r="J442" s="9"/>
      <c r="K442" s="28"/>
      <c r="L442" s="30"/>
      <c r="M442" s="37"/>
    </row>
    <row r="443" spans="1:13" ht="50.1" customHeight="1" x14ac:dyDescent="0.25">
      <c r="A443" s="33"/>
      <c r="B443" s="53"/>
      <c r="C443" s="53"/>
      <c r="D443" s="60"/>
      <c r="E443" s="22" t="s">
        <v>198</v>
      </c>
      <c r="F443" s="58"/>
      <c r="G443" s="8"/>
      <c r="H443" s="10"/>
      <c r="I443" s="10"/>
      <c r="J443" s="9"/>
      <c r="K443" s="28"/>
      <c r="L443" s="30"/>
      <c r="M443" s="37"/>
    </row>
    <row r="444" spans="1:13" ht="50.1" customHeight="1" x14ac:dyDescent="0.25">
      <c r="A444" s="33"/>
      <c r="B444" s="53"/>
      <c r="C444" s="53"/>
      <c r="D444" s="60"/>
      <c r="E444" s="56" t="s">
        <v>200</v>
      </c>
      <c r="F444" s="58"/>
      <c r="G444" s="8"/>
      <c r="H444" s="10"/>
      <c r="I444" s="10"/>
      <c r="J444" s="9"/>
      <c r="K444" s="28"/>
      <c r="L444" s="30"/>
      <c r="M444" s="37"/>
    </row>
    <row r="445" spans="1:13" ht="50.1" customHeight="1" x14ac:dyDescent="0.25">
      <c r="A445" s="33"/>
      <c r="B445" s="53"/>
      <c r="C445" s="53"/>
      <c r="D445" s="60"/>
      <c r="E445" s="22" t="s">
        <v>48</v>
      </c>
      <c r="F445" s="58"/>
      <c r="G445" s="8"/>
      <c r="H445" s="10"/>
      <c r="I445" s="10"/>
      <c r="J445" s="9"/>
      <c r="K445" s="28"/>
      <c r="L445" s="30"/>
      <c r="M445" s="37"/>
    </row>
    <row r="446" spans="1:13" ht="50.1" customHeight="1" x14ac:dyDescent="0.25">
      <c r="A446" s="33"/>
      <c r="B446" s="53"/>
      <c r="C446" s="53"/>
      <c r="D446" s="60"/>
      <c r="E446" s="22" t="s">
        <v>48</v>
      </c>
      <c r="F446" s="58"/>
      <c r="G446" s="8"/>
      <c r="H446" s="10"/>
      <c r="I446" s="10"/>
      <c r="J446" s="9"/>
      <c r="K446" s="28"/>
      <c r="L446" s="30"/>
      <c r="M446" s="37"/>
    </row>
    <row r="447" spans="1:13" ht="50.1" customHeight="1" x14ac:dyDescent="0.25">
      <c r="A447" s="33"/>
      <c r="B447" s="53"/>
      <c r="C447" s="53"/>
      <c r="D447" s="60"/>
      <c r="E447" s="22" t="s">
        <v>71</v>
      </c>
      <c r="F447" s="58"/>
      <c r="G447" s="8"/>
      <c r="H447" s="10"/>
      <c r="I447" s="10"/>
      <c r="J447" s="9"/>
      <c r="K447" s="28"/>
      <c r="L447" s="30"/>
      <c r="M447" s="37"/>
    </row>
    <row r="448" spans="1:13" ht="50.1" customHeight="1" x14ac:dyDescent="0.25">
      <c r="A448" s="33"/>
      <c r="B448" s="53"/>
      <c r="C448" s="53"/>
      <c r="D448" s="60"/>
      <c r="E448" s="25" t="s">
        <v>199</v>
      </c>
      <c r="F448" s="58"/>
      <c r="G448" s="8"/>
      <c r="H448" s="10"/>
      <c r="I448" s="10"/>
      <c r="J448" s="9"/>
      <c r="K448" s="28"/>
      <c r="L448" s="30"/>
      <c r="M448" s="37"/>
    </row>
    <row r="449" spans="1:13" ht="50.1" customHeight="1" x14ac:dyDescent="0.25">
      <c r="A449" s="33"/>
      <c r="B449" s="53"/>
      <c r="C449" s="53"/>
      <c r="D449" s="60"/>
      <c r="E449" s="1" t="s">
        <v>81</v>
      </c>
      <c r="F449" s="58"/>
      <c r="G449" s="8"/>
      <c r="H449" s="10"/>
      <c r="I449" s="10"/>
      <c r="J449" s="9"/>
      <c r="K449" s="28"/>
      <c r="L449" s="30"/>
      <c r="M449" s="37"/>
    </row>
    <row r="450" spans="1:13" ht="50.1" customHeight="1" x14ac:dyDescent="0.25">
      <c r="A450" s="33"/>
      <c r="B450" s="53"/>
      <c r="C450" s="53"/>
      <c r="D450" s="60"/>
      <c r="E450" s="1" t="s">
        <v>66</v>
      </c>
      <c r="F450" s="58"/>
      <c r="G450" s="8"/>
      <c r="H450" s="10"/>
      <c r="I450" s="10"/>
      <c r="J450" s="9"/>
      <c r="K450" s="28"/>
      <c r="L450" s="30"/>
      <c r="M450" s="37"/>
    </row>
    <row r="451" spans="1:13" ht="50.1" customHeight="1" x14ac:dyDescent="0.25">
      <c r="A451" s="33"/>
      <c r="B451" s="53"/>
      <c r="C451" s="53"/>
      <c r="D451" s="60"/>
      <c r="E451" s="56" t="s">
        <v>127</v>
      </c>
      <c r="F451" s="58"/>
      <c r="G451" s="8"/>
      <c r="H451" s="10"/>
      <c r="I451" s="10"/>
      <c r="J451" s="9"/>
      <c r="K451" s="28"/>
      <c r="L451" s="30"/>
      <c r="M451" s="37"/>
    </row>
    <row r="452" spans="1:13" ht="50.1" customHeight="1" x14ac:dyDescent="0.25">
      <c r="A452" s="33"/>
      <c r="B452" s="53"/>
      <c r="C452" s="53"/>
      <c r="D452" s="60"/>
      <c r="E452" s="56" t="s">
        <v>201</v>
      </c>
      <c r="F452" s="58"/>
      <c r="G452" s="8"/>
      <c r="H452" s="10"/>
      <c r="I452" s="10"/>
      <c r="J452" s="9"/>
      <c r="K452" s="28"/>
      <c r="L452" s="30"/>
      <c r="M452" s="37"/>
    </row>
    <row r="453" spans="1:13" ht="50.1" customHeight="1" x14ac:dyDescent="0.25">
      <c r="A453" s="33"/>
      <c r="B453" s="53"/>
      <c r="C453" s="53"/>
      <c r="D453" s="60"/>
      <c r="E453" s="17" t="s">
        <v>73</v>
      </c>
      <c r="F453" s="58"/>
      <c r="G453" s="8"/>
      <c r="H453" s="10"/>
      <c r="I453" s="10"/>
      <c r="J453" s="9"/>
      <c r="K453" s="28"/>
      <c r="L453" s="30"/>
      <c r="M453" s="37"/>
    </row>
    <row r="454" spans="1:13" ht="50.1" customHeight="1" x14ac:dyDescent="0.25">
      <c r="A454" s="33"/>
      <c r="B454" s="53"/>
      <c r="C454" s="53"/>
      <c r="D454" s="60"/>
      <c r="E454" s="56" t="s">
        <v>245</v>
      </c>
      <c r="F454" s="58"/>
      <c r="G454" s="8"/>
      <c r="H454" s="10"/>
      <c r="I454" s="10"/>
      <c r="J454" s="9"/>
      <c r="K454" s="28"/>
      <c r="L454" s="30"/>
      <c r="M454" s="37"/>
    </row>
    <row r="455" spans="1:13" ht="50.1" customHeight="1" x14ac:dyDescent="0.25">
      <c r="A455" s="33"/>
      <c r="B455" s="53"/>
      <c r="C455" s="53"/>
      <c r="D455" s="60"/>
      <c r="E455" s="19" t="s">
        <v>37</v>
      </c>
      <c r="F455" s="58"/>
      <c r="G455" s="8"/>
      <c r="H455" s="10"/>
      <c r="I455" s="10"/>
      <c r="J455" s="9"/>
      <c r="K455" s="28"/>
      <c r="L455" s="30"/>
      <c r="M455" s="37"/>
    </row>
    <row r="456" spans="1:13" ht="50.1" customHeight="1" x14ac:dyDescent="0.25">
      <c r="A456" s="33"/>
      <c r="B456" s="53"/>
      <c r="C456" s="53"/>
      <c r="D456" s="60"/>
      <c r="E456" s="56" t="s">
        <v>34</v>
      </c>
      <c r="F456" s="58"/>
      <c r="G456" s="8"/>
      <c r="H456" s="10"/>
      <c r="I456" s="10"/>
      <c r="J456" s="9"/>
      <c r="K456" s="28"/>
      <c r="L456" s="30"/>
      <c r="M456" s="37"/>
    </row>
    <row r="457" spans="1:13" ht="50.1" customHeight="1" x14ac:dyDescent="0.25">
      <c r="A457" s="33"/>
      <c r="B457" s="53"/>
      <c r="C457" s="53"/>
      <c r="D457" s="60"/>
      <c r="E457" s="56" t="s">
        <v>198</v>
      </c>
      <c r="F457" s="58"/>
      <c r="G457" s="8"/>
      <c r="H457" s="10"/>
      <c r="I457" s="10"/>
      <c r="J457" s="9"/>
      <c r="K457" s="28"/>
      <c r="L457" s="30"/>
      <c r="M457" s="37"/>
    </row>
    <row r="458" spans="1:13" ht="50.1" customHeight="1" x14ac:dyDescent="0.25">
      <c r="A458" s="33"/>
      <c r="B458" s="53"/>
      <c r="C458" s="53"/>
      <c r="D458" s="60"/>
      <c r="E458" s="1" t="s">
        <v>81</v>
      </c>
      <c r="F458" s="58"/>
      <c r="G458" s="8"/>
      <c r="H458" s="10"/>
      <c r="I458" s="10"/>
      <c r="J458" s="9"/>
      <c r="K458" s="28"/>
      <c r="L458" s="30"/>
      <c r="M458" s="37"/>
    </row>
    <row r="459" spans="1:13" ht="50.1" customHeight="1" x14ac:dyDescent="0.25">
      <c r="A459" s="33"/>
      <c r="B459" s="53"/>
      <c r="C459" s="53"/>
      <c r="D459" s="60"/>
      <c r="E459" s="56" t="s">
        <v>201</v>
      </c>
      <c r="F459" s="58"/>
      <c r="G459" s="8"/>
      <c r="H459" s="10"/>
      <c r="I459" s="10"/>
      <c r="J459" s="9"/>
      <c r="K459" s="28"/>
      <c r="L459" s="30"/>
      <c r="M459" s="37"/>
    </row>
    <row r="460" spans="1:13" ht="50.1" customHeight="1" x14ac:dyDescent="0.25">
      <c r="A460" s="33"/>
      <c r="B460" s="53"/>
      <c r="C460" s="53"/>
      <c r="D460" s="60"/>
      <c r="E460" s="17" t="s">
        <v>73</v>
      </c>
      <c r="F460" s="58"/>
      <c r="G460" s="8"/>
      <c r="H460" s="10"/>
      <c r="I460" s="10"/>
      <c r="J460" s="9"/>
      <c r="K460" s="28"/>
      <c r="L460" s="30"/>
      <c r="M460" s="37"/>
    </row>
    <row r="461" spans="1:13" ht="50.1" customHeight="1" x14ac:dyDescent="0.25">
      <c r="A461" s="33"/>
      <c r="B461" s="53"/>
      <c r="C461" s="53"/>
      <c r="D461" s="60"/>
      <c r="E461" s="56"/>
      <c r="F461" s="58"/>
      <c r="G461" s="8"/>
      <c r="H461" s="10"/>
      <c r="I461" s="10"/>
      <c r="J461" s="9"/>
      <c r="K461" s="28"/>
      <c r="L461" s="30"/>
      <c r="M461" s="37"/>
    </row>
    <row r="462" spans="1:13" ht="50.1" customHeight="1" x14ac:dyDescent="0.25">
      <c r="A462" s="33"/>
      <c r="B462" s="53"/>
      <c r="C462" s="53"/>
      <c r="D462" s="60"/>
      <c r="E462" s="56"/>
      <c r="F462" s="58"/>
      <c r="G462" s="8"/>
      <c r="H462" s="10"/>
      <c r="I462" s="10"/>
      <c r="J462" s="9"/>
      <c r="K462" s="28"/>
      <c r="L462" s="30"/>
      <c r="M462" s="37"/>
    </row>
    <row r="463" spans="1:13" ht="50.1" customHeight="1" x14ac:dyDescent="0.25">
      <c r="A463" s="33"/>
      <c r="B463" s="53"/>
      <c r="C463" s="53"/>
      <c r="D463" s="60"/>
      <c r="E463" s="56"/>
      <c r="F463" s="58"/>
      <c r="G463" s="8"/>
      <c r="H463" s="10"/>
      <c r="I463" s="10"/>
      <c r="J463" s="9"/>
      <c r="K463" s="28"/>
      <c r="L463" s="30"/>
      <c r="M463" s="37"/>
    </row>
    <row r="464" spans="1:13" ht="50.1" customHeight="1" x14ac:dyDescent="0.25">
      <c r="A464" s="33"/>
      <c r="B464" s="53"/>
      <c r="C464" s="53"/>
      <c r="D464" s="60"/>
      <c r="E464" s="24" t="s">
        <v>30</v>
      </c>
      <c r="F464" s="58"/>
      <c r="G464" s="8"/>
      <c r="H464" s="10"/>
      <c r="I464" s="10"/>
      <c r="J464" s="9"/>
      <c r="K464" s="28"/>
      <c r="L464" s="30"/>
      <c r="M464" s="37"/>
    </row>
    <row r="465" spans="1:13" ht="50.1" customHeight="1" x14ac:dyDescent="0.25">
      <c r="A465" s="33"/>
      <c r="B465" s="53"/>
      <c r="C465" s="53"/>
      <c r="D465" s="60"/>
      <c r="E465" s="24" t="s">
        <v>30</v>
      </c>
      <c r="F465" s="58"/>
      <c r="G465" s="8"/>
      <c r="H465" s="10"/>
      <c r="I465" s="10"/>
      <c r="J465" s="9"/>
      <c r="K465" s="28"/>
      <c r="L465" s="30"/>
      <c r="M465" s="37"/>
    </row>
    <row r="466" spans="1:13" ht="50.1" customHeight="1" x14ac:dyDescent="0.25">
      <c r="A466" s="33"/>
      <c r="B466" s="53"/>
      <c r="C466" s="53"/>
      <c r="D466" s="60"/>
      <c r="E466" s="24" t="s">
        <v>30</v>
      </c>
      <c r="F466" s="58"/>
      <c r="G466" s="8"/>
      <c r="H466" s="10"/>
      <c r="I466" s="10"/>
      <c r="J466" s="9"/>
      <c r="K466" s="28"/>
      <c r="L466" s="30"/>
      <c r="M466" s="37"/>
    </row>
    <row r="467" spans="1:13" ht="50.1" customHeight="1" x14ac:dyDescent="0.25">
      <c r="A467" s="33"/>
      <c r="B467" s="53"/>
      <c r="C467" s="53"/>
      <c r="D467" s="60"/>
      <c r="E467" s="56" t="s">
        <v>202</v>
      </c>
      <c r="F467" s="58"/>
      <c r="G467" s="8"/>
      <c r="H467" s="10"/>
      <c r="I467" s="10"/>
      <c r="J467" s="9"/>
      <c r="K467" s="28"/>
      <c r="L467" s="30"/>
      <c r="M467" s="37"/>
    </row>
    <row r="468" spans="1:13" ht="50.1" customHeight="1" x14ac:dyDescent="0.25">
      <c r="A468" s="33"/>
      <c r="B468" s="53"/>
      <c r="C468" s="53"/>
      <c r="D468" s="60"/>
      <c r="E468" s="56" t="s">
        <v>48</v>
      </c>
      <c r="F468" s="58"/>
      <c r="G468" s="8"/>
      <c r="H468" s="10"/>
      <c r="I468" s="10"/>
      <c r="J468" s="9"/>
      <c r="K468" s="28"/>
      <c r="L468" s="30"/>
      <c r="M468" s="37"/>
    </row>
    <row r="469" spans="1:13" ht="50.1" customHeight="1" x14ac:dyDescent="0.25">
      <c r="A469" s="33"/>
      <c r="B469" s="53"/>
      <c r="C469" s="53"/>
      <c r="D469" s="60"/>
      <c r="E469" s="22" t="s">
        <v>203</v>
      </c>
      <c r="F469" s="58"/>
      <c r="G469" s="8"/>
      <c r="H469" s="10"/>
      <c r="I469" s="10"/>
      <c r="J469" s="9"/>
      <c r="K469" s="28"/>
      <c r="L469" s="30"/>
      <c r="M469" s="37"/>
    </row>
    <row r="470" spans="1:13" ht="50.1" customHeight="1" x14ac:dyDescent="0.25">
      <c r="A470" s="33"/>
      <c r="B470" s="53"/>
      <c r="C470" s="53"/>
      <c r="D470" s="60"/>
      <c r="E470" s="3" t="s">
        <v>64</v>
      </c>
      <c r="F470" s="58"/>
      <c r="G470" s="8"/>
      <c r="H470" s="10"/>
      <c r="I470" s="10"/>
      <c r="J470" s="9"/>
      <c r="K470" s="28"/>
      <c r="L470" s="30"/>
      <c r="M470" s="37"/>
    </row>
    <row r="471" spans="1:13" ht="50.1" customHeight="1" x14ac:dyDescent="0.25">
      <c r="A471" s="33"/>
      <c r="B471" s="53"/>
      <c r="C471" s="53"/>
      <c r="D471" s="60"/>
      <c r="E471" s="56" t="s">
        <v>204</v>
      </c>
      <c r="F471" s="58"/>
      <c r="G471" s="8"/>
      <c r="H471" s="10"/>
      <c r="I471" s="10"/>
      <c r="J471" s="9"/>
      <c r="K471" s="28"/>
      <c r="L471" s="30"/>
      <c r="M471" s="37"/>
    </row>
    <row r="472" spans="1:13" ht="50.1" customHeight="1" x14ac:dyDescent="0.25">
      <c r="A472" s="33"/>
      <c r="B472" s="53"/>
      <c r="C472" s="53"/>
      <c r="D472" s="60"/>
      <c r="E472" s="56" t="s">
        <v>207</v>
      </c>
      <c r="F472" s="58"/>
      <c r="G472" s="8"/>
      <c r="H472" s="10"/>
      <c r="I472" s="10"/>
      <c r="J472" s="9"/>
      <c r="K472" s="28"/>
      <c r="L472" s="30"/>
      <c r="M472" s="37"/>
    </row>
    <row r="473" spans="1:13" ht="50.1" customHeight="1" x14ac:dyDescent="0.25">
      <c r="A473" s="33"/>
      <c r="B473" s="53"/>
      <c r="C473" s="53"/>
      <c r="D473" s="60"/>
      <c r="E473" s="22" t="s">
        <v>205</v>
      </c>
      <c r="F473" s="58"/>
      <c r="G473" s="8"/>
      <c r="H473" s="10"/>
      <c r="I473" s="10"/>
      <c r="J473" s="9"/>
      <c r="K473" s="28"/>
      <c r="L473" s="30"/>
      <c r="M473" s="37"/>
    </row>
    <row r="474" spans="1:13" ht="50.1" customHeight="1" x14ac:dyDescent="0.25">
      <c r="A474" s="33"/>
      <c r="B474" s="53"/>
      <c r="C474" s="53"/>
      <c r="D474" s="60"/>
      <c r="E474" s="22" t="s">
        <v>205</v>
      </c>
      <c r="F474" s="58"/>
      <c r="G474" s="8"/>
      <c r="H474" s="10"/>
      <c r="I474" s="10"/>
      <c r="J474" s="9"/>
      <c r="K474" s="28"/>
      <c r="L474" s="30"/>
      <c r="M474" s="37"/>
    </row>
    <row r="475" spans="1:13" ht="50.1" customHeight="1" x14ac:dyDescent="0.25">
      <c r="A475" s="33"/>
      <c r="B475" s="53"/>
      <c r="C475" s="53"/>
      <c r="D475" s="60"/>
      <c r="E475" s="22" t="s">
        <v>205</v>
      </c>
      <c r="F475" s="58"/>
      <c r="G475" s="8"/>
      <c r="H475" s="10"/>
      <c r="I475" s="10"/>
      <c r="J475" s="9"/>
      <c r="K475" s="28"/>
      <c r="L475" s="30"/>
      <c r="M475" s="37"/>
    </row>
    <row r="476" spans="1:13" ht="50.1" customHeight="1" x14ac:dyDescent="0.25">
      <c r="A476" s="33"/>
      <c r="B476" s="53"/>
      <c r="C476" s="53"/>
      <c r="D476" s="60"/>
      <c r="E476" s="56" t="s">
        <v>93</v>
      </c>
      <c r="F476" s="58"/>
      <c r="G476" s="8"/>
      <c r="H476" s="10"/>
      <c r="I476" s="10"/>
      <c r="J476" s="9"/>
      <c r="K476" s="28"/>
      <c r="L476" s="30"/>
      <c r="M476" s="37"/>
    </row>
    <row r="477" spans="1:13" ht="50.1" customHeight="1" x14ac:dyDescent="0.25">
      <c r="A477" s="33"/>
      <c r="B477" s="53"/>
      <c r="C477" s="53"/>
      <c r="D477" s="60"/>
      <c r="E477" s="56"/>
      <c r="F477" s="58"/>
      <c r="G477" s="8"/>
      <c r="H477" s="10"/>
      <c r="I477" s="10"/>
      <c r="J477" s="9"/>
      <c r="K477" s="28"/>
      <c r="L477" s="30"/>
      <c r="M477" s="37"/>
    </row>
    <row r="478" spans="1:13" ht="50.1" customHeight="1" x14ac:dyDescent="0.25">
      <c r="A478" s="33"/>
      <c r="B478" s="53"/>
      <c r="C478" s="53"/>
      <c r="D478" s="60"/>
      <c r="E478" s="56" t="s">
        <v>206</v>
      </c>
      <c r="F478" s="58"/>
      <c r="G478" s="8"/>
      <c r="H478" s="10"/>
      <c r="I478" s="10"/>
      <c r="J478" s="9"/>
      <c r="K478" s="28"/>
      <c r="L478" s="30"/>
      <c r="M478" s="37"/>
    </row>
    <row r="479" spans="1:13" ht="50.1" customHeight="1" x14ac:dyDescent="0.25">
      <c r="A479" s="33"/>
      <c r="B479" s="53"/>
      <c r="C479" s="53"/>
      <c r="D479" s="60"/>
      <c r="E479" s="56" t="s">
        <v>208</v>
      </c>
      <c r="F479" s="58"/>
      <c r="G479" s="8"/>
      <c r="H479" s="10"/>
      <c r="I479" s="10"/>
      <c r="J479" s="9"/>
      <c r="K479" s="28"/>
      <c r="L479" s="30"/>
      <c r="M479" s="37"/>
    </row>
    <row r="480" spans="1:13" ht="50.1" customHeight="1" x14ac:dyDescent="0.25">
      <c r="A480" s="33"/>
      <c r="B480" s="53"/>
      <c r="C480" s="53"/>
      <c r="D480" s="60"/>
      <c r="E480" s="56" t="s">
        <v>209</v>
      </c>
      <c r="F480" s="58"/>
      <c r="G480" s="8"/>
      <c r="H480" s="10"/>
      <c r="I480" s="10"/>
      <c r="J480" s="9"/>
      <c r="K480" s="28"/>
      <c r="L480" s="30"/>
      <c r="M480" s="37"/>
    </row>
    <row r="481" spans="1:13" ht="50.1" customHeight="1" x14ac:dyDescent="0.25">
      <c r="A481" s="33"/>
      <c r="B481" s="53"/>
      <c r="C481" s="53"/>
      <c r="D481" s="60"/>
      <c r="E481" s="56" t="s">
        <v>262</v>
      </c>
      <c r="F481" s="58"/>
      <c r="G481" s="8"/>
      <c r="H481" s="10"/>
      <c r="I481" s="10"/>
      <c r="J481" s="9"/>
      <c r="K481" s="28"/>
      <c r="L481" s="30"/>
      <c r="M481" s="37"/>
    </row>
    <row r="482" spans="1:13" ht="50.1" customHeight="1" x14ac:dyDescent="0.25">
      <c r="A482" s="33"/>
      <c r="B482" s="53"/>
      <c r="C482" s="53"/>
      <c r="D482" s="60"/>
      <c r="E482" s="56" t="s">
        <v>210</v>
      </c>
      <c r="F482" s="58"/>
      <c r="G482" s="8"/>
      <c r="H482" s="10"/>
      <c r="I482" s="10"/>
      <c r="J482" s="9"/>
      <c r="K482" s="28"/>
      <c r="L482" s="30"/>
      <c r="M482" s="37"/>
    </row>
    <row r="483" spans="1:13" ht="50.1" customHeight="1" x14ac:dyDescent="0.25">
      <c r="A483" s="33"/>
      <c r="B483" s="53"/>
      <c r="C483" s="53"/>
      <c r="D483" s="60"/>
      <c r="E483" s="56" t="s">
        <v>211</v>
      </c>
      <c r="F483" s="58"/>
      <c r="G483" s="8"/>
      <c r="H483" s="10"/>
      <c r="I483" s="10"/>
      <c r="J483" s="9"/>
      <c r="K483" s="28"/>
      <c r="L483" s="30"/>
      <c r="M483" s="37"/>
    </row>
    <row r="484" spans="1:13" ht="50.1" customHeight="1" x14ac:dyDescent="0.25">
      <c r="A484" s="33"/>
      <c r="B484" s="53"/>
      <c r="C484" s="53"/>
      <c r="D484" s="60"/>
      <c r="E484" s="56" t="s">
        <v>212</v>
      </c>
      <c r="F484" s="58"/>
      <c r="G484" s="8"/>
      <c r="H484" s="10"/>
      <c r="I484" s="10"/>
      <c r="J484" s="9"/>
      <c r="K484" s="28"/>
      <c r="L484" s="30"/>
      <c r="M484" s="37"/>
    </row>
    <row r="485" spans="1:13" ht="50.1" customHeight="1" x14ac:dyDescent="0.25">
      <c r="A485" s="33"/>
      <c r="B485" s="53"/>
      <c r="C485" s="53"/>
      <c r="D485" s="60"/>
      <c r="E485" s="56" t="s">
        <v>240</v>
      </c>
      <c r="F485" s="58"/>
      <c r="G485" s="8"/>
      <c r="H485" s="10"/>
      <c r="I485" s="10"/>
      <c r="J485" s="9"/>
      <c r="K485" s="28"/>
      <c r="L485" s="30"/>
      <c r="M485" s="37"/>
    </row>
    <row r="486" spans="1:13" ht="50.1" customHeight="1" x14ac:dyDescent="0.25">
      <c r="A486" s="33"/>
      <c r="B486" s="53"/>
      <c r="C486" s="53"/>
      <c r="D486" s="60"/>
      <c r="E486" s="56" t="s">
        <v>258</v>
      </c>
      <c r="F486" s="58"/>
      <c r="G486" s="8"/>
      <c r="H486" s="10"/>
      <c r="I486" s="10"/>
      <c r="J486" s="9"/>
      <c r="K486" s="28"/>
      <c r="L486" s="30"/>
      <c r="M486" s="37"/>
    </row>
    <row r="487" spans="1:13" ht="50.1" customHeight="1" x14ac:dyDescent="0.25">
      <c r="A487" s="33"/>
      <c r="B487" s="53"/>
      <c r="C487" s="53"/>
      <c r="D487" s="60"/>
      <c r="E487" s="56" t="s">
        <v>93</v>
      </c>
      <c r="F487" s="58"/>
      <c r="G487" s="8"/>
      <c r="H487" s="10"/>
      <c r="I487" s="10"/>
      <c r="J487" s="9"/>
      <c r="K487" s="28"/>
      <c r="L487" s="30"/>
      <c r="M487" s="37"/>
    </row>
    <row r="488" spans="1:13" ht="50.1" customHeight="1" x14ac:dyDescent="0.25">
      <c r="A488" s="33"/>
      <c r="B488" s="53"/>
      <c r="C488" s="53"/>
      <c r="D488" s="60"/>
      <c r="E488" s="56" t="s">
        <v>213</v>
      </c>
      <c r="F488" s="58"/>
      <c r="G488" s="8"/>
      <c r="H488" s="10"/>
      <c r="I488" s="10"/>
      <c r="J488" s="9"/>
      <c r="K488" s="28"/>
      <c r="L488" s="30"/>
      <c r="M488" s="37"/>
    </row>
    <row r="489" spans="1:13" ht="50.1" customHeight="1" x14ac:dyDescent="0.25">
      <c r="A489" s="33"/>
      <c r="B489" s="53"/>
      <c r="C489" s="53"/>
      <c r="D489" s="60"/>
      <c r="E489" s="56" t="s">
        <v>214</v>
      </c>
      <c r="F489" s="58"/>
      <c r="G489" s="8"/>
      <c r="H489" s="10"/>
      <c r="I489" s="10"/>
      <c r="J489" s="9"/>
      <c r="K489" s="28"/>
      <c r="L489" s="30"/>
      <c r="M489" s="37"/>
    </row>
    <row r="490" spans="1:13" ht="50.1" customHeight="1" x14ac:dyDescent="0.25">
      <c r="A490" s="33"/>
      <c r="B490" s="53"/>
      <c r="C490" s="53"/>
      <c r="D490" s="60"/>
      <c r="E490" s="2" t="s">
        <v>217</v>
      </c>
      <c r="F490" s="58"/>
      <c r="G490" s="8"/>
      <c r="H490" s="10"/>
      <c r="I490" s="10"/>
      <c r="J490" s="9"/>
      <c r="K490" s="28"/>
      <c r="L490" s="30"/>
      <c r="M490" s="37"/>
    </row>
    <row r="491" spans="1:13" x14ac:dyDescent="0.25">
      <c r="B491" s="61"/>
      <c r="C491" s="61"/>
      <c r="D491" s="62"/>
      <c r="E491" s="56" t="s">
        <v>215</v>
      </c>
      <c r="G491" s="63"/>
      <c r="H491" s="64"/>
      <c r="I491" s="64"/>
      <c r="J491" s="65"/>
    </row>
    <row r="492" spans="1:13" x14ac:dyDescent="0.25">
      <c r="B492" s="61"/>
      <c r="C492" s="61"/>
      <c r="D492" s="62"/>
      <c r="E492" s="56" t="s">
        <v>218</v>
      </c>
      <c r="G492" s="63"/>
      <c r="H492" s="64"/>
      <c r="I492" s="64"/>
      <c r="J492" s="65"/>
    </row>
    <row r="493" spans="1:13" x14ac:dyDescent="0.25">
      <c r="E493" s="56" t="s">
        <v>127</v>
      </c>
    </row>
    <row r="494" spans="1:13" x14ac:dyDescent="0.25">
      <c r="C494" s="13"/>
      <c r="D494" s="12"/>
      <c r="E494" s="56" t="s">
        <v>216</v>
      </c>
      <c r="G494" s="14"/>
      <c r="H494" s="15"/>
      <c r="I494" s="15"/>
      <c r="J494" s="16"/>
    </row>
    <row r="495" spans="1:13" x14ac:dyDescent="0.25">
      <c r="D495" s="53" t="s">
        <v>11</v>
      </c>
      <c r="E495" s="56" t="s">
        <v>93</v>
      </c>
    </row>
    <row r="496" spans="1:13" ht="60" x14ac:dyDescent="0.25">
      <c r="D496" s="12" t="s">
        <v>10</v>
      </c>
      <c r="E496" s="56" t="s">
        <v>236</v>
      </c>
    </row>
    <row r="497" spans="4:6" ht="45" x14ac:dyDescent="0.25">
      <c r="D497" s="12" t="s">
        <v>9</v>
      </c>
      <c r="E497" s="56" t="s">
        <v>198</v>
      </c>
    </row>
    <row r="498" spans="4:6" ht="60" x14ac:dyDescent="0.25">
      <c r="D498" s="60" t="s">
        <v>12</v>
      </c>
      <c r="E498" s="56" t="s">
        <v>237</v>
      </c>
    </row>
    <row r="499" spans="4:6" x14ac:dyDescent="0.25">
      <c r="D499" s="60"/>
      <c r="E499" s="56" t="s">
        <v>203</v>
      </c>
    </row>
    <row r="500" spans="4:6" ht="75" x14ac:dyDescent="0.25">
      <c r="D500" s="60" t="s">
        <v>13</v>
      </c>
      <c r="E500" s="2" t="s">
        <v>37</v>
      </c>
    </row>
    <row r="501" spans="4:6" x14ac:dyDescent="0.25">
      <c r="E501" s="56" t="s">
        <v>219</v>
      </c>
      <c r="F501" s="22" t="s">
        <v>99</v>
      </c>
    </row>
    <row r="502" spans="4:6" x14ac:dyDescent="0.25">
      <c r="E502" s="56"/>
      <c r="F502" s="22" t="s">
        <v>91</v>
      </c>
    </row>
    <row r="503" spans="4:6" x14ac:dyDescent="0.25">
      <c r="E503" s="56" t="s">
        <v>141</v>
      </c>
      <c r="F503" s="3" t="s">
        <v>21</v>
      </c>
    </row>
    <row r="504" spans="4:6" x14ac:dyDescent="0.25">
      <c r="E504" s="56" t="s">
        <v>198</v>
      </c>
      <c r="F504" s="24" t="s">
        <v>30</v>
      </c>
    </row>
    <row r="505" spans="4:6" ht="30" x14ac:dyDescent="0.25">
      <c r="E505" s="2" t="s">
        <v>192</v>
      </c>
      <c r="F505" s="22" t="s">
        <v>26</v>
      </c>
    </row>
    <row r="506" spans="4:6" ht="30" x14ac:dyDescent="0.25">
      <c r="E506" s="2" t="s">
        <v>220</v>
      </c>
      <c r="F506" s="3" t="s">
        <v>134</v>
      </c>
    </row>
    <row r="507" spans="4:6" ht="30" x14ac:dyDescent="0.25">
      <c r="E507" s="56" t="s">
        <v>23</v>
      </c>
      <c r="F507" s="3" t="s">
        <v>110</v>
      </c>
    </row>
    <row r="508" spans="4:6" x14ac:dyDescent="0.25">
      <c r="E508" s="56" t="s">
        <v>234</v>
      </c>
      <c r="F508" s="3" t="s">
        <v>106</v>
      </c>
    </row>
    <row r="509" spans="4:6" x14ac:dyDescent="0.25">
      <c r="E509" s="56" t="s">
        <v>221</v>
      </c>
      <c r="F509" s="22" t="s">
        <v>112</v>
      </c>
    </row>
    <row r="510" spans="4:6" x14ac:dyDescent="0.25">
      <c r="E510" s="56" t="s">
        <v>222</v>
      </c>
      <c r="F510" s="22" t="s">
        <v>106</v>
      </c>
    </row>
    <row r="511" spans="4:6" x14ac:dyDescent="0.25">
      <c r="E511" s="56" t="s">
        <v>244</v>
      </c>
      <c r="F511" s="22" t="s">
        <v>107</v>
      </c>
    </row>
    <row r="512" spans="4:6" x14ac:dyDescent="0.25">
      <c r="E512" s="56" t="s">
        <v>243</v>
      </c>
      <c r="F512" s="22"/>
    </row>
    <row r="513" spans="5:6" x14ac:dyDescent="0.25">
      <c r="E513" s="56" t="s">
        <v>223</v>
      </c>
      <c r="F513" s="22"/>
    </row>
    <row r="514" spans="5:6" ht="30" x14ac:dyDescent="0.25">
      <c r="E514" s="56" t="s">
        <v>23</v>
      </c>
      <c r="F514" s="22" t="s">
        <v>131</v>
      </c>
    </row>
    <row r="515" spans="5:6" ht="30" x14ac:dyDescent="0.25">
      <c r="E515" s="56" t="s">
        <v>242</v>
      </c>
      <c r="F515" s="22" t="s">
        <v>132</v>
      </c>
    </row>
    <row r="516" spans="5:6" ht="30" x14ac:dyDescent="0.25">
      <c r="E516" s="2" t="s">
        <v>81</v>
      </c>
      <c r="F516" s="22" t="s">
        <v>17</v>
      </c>
    </row>
    <row r="517" spans="5:6" ht="30" x14ac:dyDescent="0.25">
      <c r="E517" s="2" t="s">
        <v>241</v>
      </c>
      <c r="F517" s="22" t="s">
        <v>133</v>
      </c>
    </row>
    <row r="518" spans="5:6" x14ac:dyDescent="0.25">
      <c r="E518" s="56" t="s">
        <v>224</v>
      </c>
      <c r="F518" s="22" t="s">
        <v>54</v>
      </c>
    </row>
    <row r="519" spans="5:6" x14ac:dyDescent="0.25">
      <c r="E519" s="56" t="s">
        <v>239</v>
      </c>
      <c r="F519" s="22" t="s">
        <v>17</v>
      </c>
    </row>
    <row r="520" spans="5:6" x14ac:dyDescent="0.25">
      <c r="E520" s="56" t="s">
        <v>236</v>
      </c>
      <c r="F520" s="22"/>
    </row>
    <row r="521" spans="5:6" x14ac:dyDescent="0.25">
      <c r="E521" s="56" t="s">
        <v>203</v>
      </c>
      <c r="F521" s="45"/>
    </row>
    <row r="522" spans="5:6" x14ac:dyDescent="0.25">
      <c r="E522" s="56" t="s">
        <v>21</v>
      </c>
      <c r="F522" s="49" t="s">
        <v>54</v>
      </c>
    </row>
    <row r="523" spans="5:6" ht="30" x14ac:dyDescent="0.25">
      <c r="E523" s="56" t="s">
        <v>34</v>
      </c>
      <c r="F523" s="1" t="s">
        <v>16</v>
      </c>
    </row>
    <row r="524" spans="5:6" x14ac:dyDescent="0.25">
      <c r="E524" s="56" t="s">
        <v>225</v>
      </c>
      <c r="F524" s="1" t="s">
        <v>19</v>
      </c>
    </row>
    <row r="525" spans="5:6" x14ac:dyDescent="0.25">
      <c r="E525" s="56" t="s">
        <v>93</v>
      </c>
      <c r="F525" s="3" t="s">
        <v>130</v>
      </c>
    </row>
    <row r="526" spans="5:6" x14ac:dyDescent="0.25">
      <c r="E526" s="56" t="s">
        <v>49</v>
      </c>
      <c r="F526" s="22" t="s">
        <v>21</v>
      </c>
    </row>
    <row r="527" spans="5:6" x14ac:dyDescent="0.25">
      <c r="E527" s="56" t="s">
        <v>246</v>
      </c>
      <c r="F527" s="3" t="s">
        <v>20</v>
      </c>
    </row>
    <row r="528" spans="5:6" x14ac:dyDescent="0.25">
      <c r="E528" s="56" t="s">
        <v>30</v>
      </c>
      <c r="F528" s="22" t="s">
        <v>17</v>
      </c>
    </row>
    <row r="529" spans="5:6" x14ac:dyDescent="0.25">
      <c r="E529" s="56" t="s">
        <v>35</v>
      </c>
      <c r="F529" s="3" t="s">
        <v>18</v>
      </c>
    </row>
    <row r="530" spans="5:6" ht="30" x14ac:dyDescent="0.25">
      <c r="E530" s="2" t="s">
        <v>63</v>
      </c>
      <c r="F530" s="22" t="s">
        <v>26</v>
      </c>
    </row>
    <row r="531" spans="5:6" x14ac:dyDescent="0.25">
      <c r="E531" s="56" t="s">
        <v>203</v>
      </c>
      <c r="F531" s="3" t="s">
        <v>29</v>
      </c>
    </row>
    <row r="532" spans="5:6" x14ac:dyDescent="0.25">
      <c r="E532" s="56"/>
      <c r="F532" s="19" t="s">
        <v>27</v>
      </c>
    </row>
    <row r="533" spans="5:6" x14ac:dyDescent="0.25">
      <c r="E533" s="56" t="s">
        <v>30</v>
      </c>
      <c r="F533" s="1" t="s">
        <v>28</v>
      </c>
    </row>
    <row r="534" spans="5:6" x14ac:dyDescent="0.25">
      <c r="E534" s="56" t="s">
        <v>257</v>
      </c>
      <c r="F534" s="3" t="s">
        <v>36</v>
      </c>
    </row>
    <row r="535" spans="5:6" ht="30" x14ac:dyDescent="0.25">
      <c r="E535" s="56" t="s">
        <v>141</v>
      </c>
      <c r="F535" s="3" t="s">
        <v>135</v>
      </c>
    </row>
    <row r="536" spans="5:6" x14ac:dyDescent="0.25">
      <c r="E536" s="56" t="s">
        <v>238</v>
      </c>
      <c r="F536" s="22" t="s">
        <v>126</v>
      </c>
    </row>
    <row r="537" spans="5:6" ht="30" x14ac:dyDescent="0.25">
      <c r="E537" s="2" t="s">
        <v>254</v>
      </c>
      <c r="F537" s="1" t="s">
        <v>32</v>
      </c>
    </row>
    <row r="538" spans="5:6" ht="30" x14ac:dyDescent="0.25">
      <c r="E538" s="56" t="s">
        <v>35</v>
      </c>
      <c r="F538" s="22" t="s">
        <v>128</v>
      </c>
    </row>
    <row r="539" spans="5:6" ht="30" x14ac:dyDescent="0.25">
      <c r="E539" s="2" t="s">
        <v>63</v>
      </c>
      <c r="F539" s="22" t="s">
        <v>77</v>
      </c>
    </row>
    <row r="540" spans="5:6" ht="30" x14ac:dyDescent="0.25">
      <c r="E540" s="2" t="s">
        <v>63</v>
      </c>
      <c r="F540" s="1" t="s">
        <v>54</v>
      </c>
    </row>
    <row r="541" spans="5:6" ht="45" x14ac:dyDescent="0.25">
      <c r="E541" s="2" t="s">
        <v>226</v>
      </c>
      <c r="F541" s="1" t="s">
        <v>40</v>
      </c>
    </row>
    <row r="542" spans="5:6" x14ac:dyDescent="0.25">
      <c r="E542" s="56" t="s">
        <v>201</v>
      </c>
      <c r="F542" s="24"/>
    </row>
    <row r="543" spans="5:6" x14ac:dyDescent="0.25">
      <c r="E543" s="56" t="s">
        <v>20</v>
      </c>
      <c r="F543" s="19" t="s">
        <v>35</v>
      </c>
    </row>
    <row r="544" spans="5:6" x14ac:dyDescent="0.25">
      <c r="E544" s="56" t="s">
        <v>227</v>
      </c>
      <c r="F544" s="3" t="s">
        <v>30</v>
      </c>
    </row>
    <row r="545" spans="5:6" x14ac:dyDescent="0.25">
      <c r="E545" s="56" t="s">
        <v>261</v>
      </c>
      <c r="F545" s="3" t="s">
        <v>83</v>
      </c>
    </row>
    <row r="546" spans="5:6" ht="30" x14ac:dyDescent="0.25">
      <c r="E546" s="2" t="s">
        <v>81</v>
      </c>
      <c r="F546" s="3" t="s">
        <v>23</v>
      </c>
    </row>
    <row r="547" spans="5:6" x14ac:dyDescent="0.25">
      <c r="E547" s="56" t="s">
        <v>259</v>
      </c>
      <c r="F547" s="3" t="s">
        <v>30</v>
      </c>
    </row>
    <row r="548" spans="5:6" ht="30" x14ac:dyDescent="0.25">
      <c r="E548" s="2" t="s">
        <v>192</v>
      </c>
      <c r="F548" s="1" t="s">
        <v>125</v>
      </c>
    </row>
    <row r="549" spans="5:6" ht="30" x14ac:dyDescent="0.25">
      <c r="E549" s="2" t="s">
        <v>228</v>
      </c>
      <c r="F549" s="22" t="s">
        <v>83</v>
      </c>
    </row>
    <row r="550" spans="5:6" x14ac:dyDescent="0.25">
      <c r="E550" s="56" t="s">
        <v>234</v>
      </c>
      <c r="F550" s="3" t="s">
        <v>23</v>
      </c>
    </row>
    <row r="551" spans="5:6" x14ac:dyDescent="0.25">
      <c r="E551" s="56" t="s">
        <v>66</v>
      </c>
      <c r="F551" s="1" t="s">
        <v>37</v>
      </c>
    </row>
    <row r="552" spans="5:6" x14ac:dyDescent="0.25">
      <c r="E552" s="56" t="s">
        <v>235</v>
      </c>
      <c r="F552" s="22" t="s">
        <v>106</v>
      </c>
    </row>
    <row r="553" spans="5:6" x14ac:dyDescent="0.25">
      <c r="E553" s="56" t="s">
        <v>30</v>
      </c>
      <c r="F553" s="19" t="s">
        <v>47</v>
      </c>
    </row>
    <row r="554" spans="5:6" x14ac:dyDescent="0.25">
      <c r="E554" s="56" t="s">
        <v>203</v>
      </c>
      <c r="F554" s="19"/>
    </row>
    <row r="555" spans="5:6" x14ac:dyDescent="0.25">
      <c r="E555" s="56" t="s">
        <v>23</v>
      </c>
      <c r="F555" s="19" t="s">
        <v>36</v>
      </c>
    </row>
    <row r="556" spans="5:6" x14ac:dyDescent="0.25">
      <c r="E556" s="56" t="s">
        <v>23</v>
      </c>
      <c r="F556" s="1" t="s">
        <v>36</v>
      </c>
    </row>
    <row r="557" spans="5:6" x14ac:dyDescent="0.25">
      <c r="E557" s="56" t="s">
        <v>260</v>
      </c>
      <c r="F557" s="3" t="s">
        <v>106</v>
      </c>
    </row>
    <row r="558" spans="5:6" x14ac:dyDescent="0.25">
      <c r="E558" s="56" t="s">
        <v>93</v>
      </c>
      <c r="F558" s="3" t="s">
        <v>33</v>
      </c>
    </row>
    <row r="559" spans="5:6" x14ac:dyDescent="0.25">
      <c r="E559" s="56" t="s">
        <v>256</v>
      </c>
      <c r="F559" s="3" t="s">
        <v>45</v>
      </c>
    </row>
    <row r="560" spans="5:6" x14ac:dyDescent="0.25">
      <c r="E560" s="56" t="s">
        <v>106</v>
      </c>
      <c r="F560" s="19" t="s">
        <v>124</v>
      </c>
    </row>
    <row r="561" spans="5:6" ht="30" x14ac:dyDescent="0.25">
      <c r="E561" s="2" t="s">
        <v>229</v>
      </c>
      <c r="F561" s="19" t="s">
        <v>45</v>
      </c>
    </row>
    <row r="562" spans="5:6" x14ac:dyDescent="0.25">
      <c r="E562" s="56" t="s">
        <v>193</v>
      </c>
      <c r="F562" s="1" t="s">
        <v>34</v>
      </c>
    </row>
    <row r="563" spans="5:6" ht="30" x14ac:dyDescent="0.25">
      <c r="E563" s="2" t="s">
        <v>73</v>
      </c>
      <c r="F563" s="3" t="s">
        <v>127</v>
      </c>
    </row>
    <row r="564" spans="5:6" ht="30" x14ac:dyDescent="0.25">
      <c r="E564" s="56" t="s">
        <v>67</v>
      </c>
      <c r="F564" s="19" t="s">
        <v>129</v>
      </c>
    </row>
    <row r="565" spans="5:6" ht="30" x14ac:dyDescent="0.25">
      <c r="E565" s="56" t="s">
        <v>103</v>
      </c>
      <c r="F565" s="3" t="s">
        <v>64</v>
      </c>
    </row>
    <row r="566" spans="5:6" x14ac:dyDescent="0.25">
      <c r="E566" s="56" t="s">
        <v>203</v>
      </c>
      <c r="F566" s="22" t="s">
        <v>74</v>
      </c>
    </row>
    <row r="567" spans="5:6" x14ac:dyDescent="0.25">
      <c r="E567" s="56" t="s">
        <v>231</v>
      </c>
      <c r="F567" s="19" t="s">
        <v>23</v>
      </c>
    </row>
    <row r="568" spans="5:6" x14ac:dyDescent="0.25">
      <c r="E568" s="56" t="s">
        <v>230</v>
      </c>
      <c r="F568" s="1" t="s">
        <v>66</v>
      </c>
    </row>
    <row r="569" spans="5:6" x14ac:dyDescent="0.25">
      <c r="E569" s="56" t="s">
        <v>216</v>
      </c>
      <c r="F569" s="25" t="s">
        <v>66</v>
      </c>
    </row>
    <row r="570" spans="5:6" x14ac:dyDescent="0.25">
      <c r="E570" s="56" t="s">
        <v>48</v>
      </c>
      <c r="F570" s="25" t="s">
        <v>67</v>
      </c>
    </row>
    <row r="571" spans="5:6" x14ac:dyDescent="0.25">
      <c r="E571" s="56" t="s">
        <v>232</v>
      </c>
      <c r="F571" s="22" t="s">
        <v>76</v>
      </c>
    </row>
    <row r="572" spans="5:6" x14ac:dyDescent="0.25">
      <c r="E572" s="56" t="s">
        <v>127</v>
      </c>
      <c r="F572" s="19" t="s">
        <v>20</v>
      </c>
    </row>
    <row r="573" spans="5:6" x14ac:dyDescent="0.25">
      <c r="E573" s="56" t="s">
        <v>236</v>
      </c>
      <c r="F573" s="3" t="s">
        <v>140</v>
      </c>
    </row>
    <row r="574" spans="5:6" ht="30" x14ac:dyDescent="0.25">
      <c r="E574" s="56" t="s">
        <v>23</v>
      </c>
      <c r="F574" s="19" t="s">
        <v>46</v>
      </c>
    </row>
    <row r="575" spans="5:6" ht="30" x14ac:dyDescent="0.25">
      <c r="E575" s="56" t="s">
        <v>20</v>
      </c>
      <c r="F575" s="1" t="s">
        <v>81</v>
      </c>
    </row>
    <row r="576" spans="5:6" x14ac:dyDescent="0.25">
      <c r="E576" s="56" t="s">
        <v>233</v>
      </c>
      <c r="F576" s="19"/>
    </row>
    <row r="577" spans="5:6" x14ac:dyDescent="0.25">
      <c r="E577" s="56" t="s">
        <v>237</v>
      </c>
      <c r="F577" s="3" t="s">
        <v>74</v>
      </c>
    </row>
    <row r="578" spans="5:6" x14ac:dyDescent="0.25">
      <c r="E578" s="56" t="s">
        <v>221</v>
      </c>
      <c r="F578" s="3" t="s">
        <v>54</v>
      </c>
    </row>
    <row r="579" spans="5:6" x14ac:dyDescent="0.25">
      <c r="E579" s="56" t="s">
        <v>23</v>
      </c>
      <c r="F579" s="19" t="s">
        <v>54</v>
      </c>
    </row>
    <row r="580" spans="5:6" x14ac:dyDescent="0.25">
      <c r="E580" s="56" t="s">
        <v>234</v>
      </c>
      <c r="F580" s="19" t="s">
        <v>54</v>
      </c>
    </row>
    <row r="581" spans="5:6" ht="30" x14ac:dyDescent="0.25">
      <c r="E581" s="56" t="s">
        <v>193</v>
      </c>
      <c r="F581" s="17" t="s">
        <v>73</v>
      </c>
    </row>
    <row r="582" spans="5:6" x14ac:dyDescent="0.25">
      <c r="E582" s="56" t="s">
        <v>127</v>
      </c>
      <c r="F582" s="19" t="s">
        <v>23</v>
      </c>
    </row>
    <row r="583" spans="5:6" ht="45" x14ac:dyDescent="0.25">
      <c r="E583" s="2" t="s">
        <v>247</v>
      </c>
      <c r="F583" s="3" t="s">
        <v>49</v>
      </c>
    </row>
    <row r="584" spans="5:6" ht="30" x14ac:dyDescent="0.25">
      <c r="E584" s="56" t="s">
        <v>141</v>
      </c>
      <c r="F584" s="19" t="s">
        <v>64</v>
      </c>
    </row>
    <row r="585" spans="5:6" x14ac:dyDescent="0.25">
      <c r="E585" s="56"/>
      <c r="F585" s="22" t="s">
        <v>51</v>
      </c>
    </row>
    <row r="586" spans="5:6" ht="30" x14ac:dyDescent="0.25">
      <c r="E586" s="56" t="s">
        <v>127</v>
      </c>
      <c r="F586" s="22" t="s">
        <v>69</v>
      </c>
    </row>
    <row r="587" spans="5:6" ht="30" x14ac:dyDescent="0.25">
      <c r="E587" s="56" t="s">
        <v>127</v>
      </c>
      <c r="F587" s="1" t="s">
        <v>81</v>
      </c>
    </row>
    <row r="588" spans="5:6" ht="45" x14ac:dyDescent="0.25">
      <c r="E588" s="2" t="s">
        <v>248</v>
      </c>
      <c r="F588" s="1" t="s">
        <v>73</v>
      </c>
    </row>
    <row r="589" spans="5:6" x14ac:dyDescent="0.25">
      <c r="E589" s="56" t="s">
        <v>34</v>
      </c>
      <c r="F589" s="22" t="s">
        <v>145</v>
      </c>
    </row>
    <row r="590" spans="5:6" ht="30" x14ac:dyDescent="0.25">
      <c r="E590" s="2" t="s">
        <v>192</v>
      </c>
      <c r="F590" s="22" t="s">
        <v>146</v>
      </c>
    </row>
    <row r="591" spans="5:6" ht="30" x14ac:dyDescent="0.25">
      <c r="E591" s="56" t="s">
        <v>249</v>
      </c>
      <c r="F591" s="1" t="s">
        <v>81</v>
      </c>
    </row>
    <row r="592" spans="5:6" x14ac:dyDescent="0.25">
      <c r="E592" s="56" t="s">
        <v>199</v>
      </c>
      <c r="F592" s="22" t="s">
        <v>59</v>
      </c>
    </row>
    <row r="593" spans="5:6" x14ac:dyDescent="0.25">
      <c r="E593" s="56" t="s">
        <v>259</v>
      </c>
      <c r="F593" s="22" t="s">
        <v>37</v>
      </c>
    </row>
    <row r="594" spans="5:6" x14ac:dyDescent="0.25">
      <c r="E594" s="56" t="s">
        <v>87</v>
      </c>
      <c r="F594" s="3"/>
    </row>
    <row r="595" spans="5:6" x14ac:dyDescent="0.25">
      <c r="E595" s="56"/>
      <c r="F595" s="1" t="s">
        <v>34</v>
      </c>
    </row>
    <row r="596" spans="5:6" ht="30" x14ac:dyDescent="0.25">
      <c r="E596" s="56" t="s">
        <v>34</v>
      </c>
      <c r="F596" s="22" t="s">
        <v>93</v>
      </c>
    </row>
    <row r="597" spans="5:6" x14ac:dyDescent="0.25">
      <c r="E597" s="56" t="s">
        <v>67</v>
      </c>
      <c r="F597" s="1" t="s">
        <v>82</v>
      </c>
    </row>
    <row r="598" spans="5:6" x14ac:dyDescent="0.25">
      <c r="E598" s="56" t="s">
        <v>243</v>
      </c>
      <c r="F598" s="1" t="s">
        <v>139</v>
      </c>
    </row>
    <row r="599" spans="5:6" x14ac:dyDescent="0.25">
      <c r="E599" s="56" t="s">
        <v>234</v>
      </c>
      <c r="F599" s="22" t="s">
        <v>103</v>
      </c>
    </row>
    <row r="600" spans="5:6" x14ac:dyDescent="0.25">
      <c r="E600" s="56" t="s">
        <v>127</v>
      </c>
      <c r="F600" s="1" t="s">
        <v>76</v>
      </c>
    </row>
    <row r="601" spans="5:6" x14ac:dyDescent="0.25">
      <c r="E601" s="56" t="s">
        <v>93</v>
      </c>
      <c r="F601" s="1" t="s">
        <v>94</v>
      </c>
    </row>
    <row r="602" spans="5:6" x14ac:dyDescent="0.25">
      <c r="E602" s="56" t="s">
        <v>250</v>
      </c>
      <c r="F602" s="1" t="s">
        <v>151</v>
      </c>
    </row>
    <row r="603" spans="5:6" ht="30" x14ac:dyDescent="0.25">
      <c r="E603" s="2" t="s">
        <v>251</v>
      </c>
      <c r="F603" s="1" t="s">
        <v>34</v>
      </c>
    </row>
    <row r="604" spans="5:6" x14ac:dyDescent="0.25">
      <c r="E604" s="2" t="s">
        <v>71</v>
      </c>
      <c r="F604" s="1" t="s">
        <v>150</v>
      </c>
    </row>
    <row r="605" spans="5:6" x14ac:dyDescent="0.25">
      <c r="E605" s="56" t="s">
        <v>98</v>
      </c>
      <c r="F605" s="1" t="s">
        <v>76</v>
      </c>
    </row>
    <row r="606" spans="5:6" x14ac:dyDescent="0.25">
      <c r="E606" s="56" t="s">
        <v>103</v>
      </c>
      <c r="F606" s="1" t="s">
        <v>25</v>
      </c>
    </row>
    <row r="607" spans="5:6" ht="30" x14ac:dyDescent="0.25">
      <c r="E607" s="56" t="s">
        <v>236</v>
      </c>
      <c r="F607" s="22" t="s">
        <v>93</v>
      </c>
    </row>
    <row r="608" spans="5:6" x14ac:dyDescent="0.25">
      <c r="E608" s="56" t="s">
        <v>193</v>
      </c>
      <c r="F608" s="1" t="s">
        <v>148</v>
      </c>
    </row>
    <row r="609" spans="5:6" x14ac:dyDescent="0.25">
      <c r="E609" s="56" t="s">
        <v>263</v>
      </c>
      <c r="F609" s="25" t="s">
        <v>87</v>
      </c>
    </row>
    <row r="610" spans="5:6" x14ac:dyDescent="0.25">
      <c r="E610" s="56" t="s">
        <v>242</v>
      </c>
      <c r="F610" s="25" t="s">
        <v>87</v>
      </c>
    </row>
    <row r="611" spans="5:6" x14ac:dyDescent="0.25">
      <c r="E611" s="56" t="s">
        <v>93</v>
      </c>
      <c r="F611" s="3"/>
    </row>
    <row r="612" spans="5:6" ht="30" x14ac:dyDescent="0.25">
      <c r="E612" s="56" t="s">
        <v>48</v>
      </c>
      <c r="F612" s="22" t="s">
        <v>73</v>
      </c>
    </row>
    <row r="613" spans="5:6" x14ac:dyDescent="0.25">
      <c r="E613" s="56" t="s">
        <v>203</v>
      </c>
      <c r="F613" s="22" t="s">
        <v>25</v>
      </c>
    </row>
    <row r="614" spans="5:6" x14ac:dyDescent="0.25">
      <c r="E614" s="56" t="s">
        <v>127</v>
      </c>
      <c r="F614" s="22"/>
    </row>
    <row r="615" spans="5:6" x14ac:dyDescent="0.25">
      <c r="E615" s="56" t="s">
        <v>259</v>
      </c>
      <c r="F615" s="22" t="s">
        <v>21</v>
      </c>
    </row>
    <row r="616" spans="5:6" x14ac:dyDescent="0.25">
      <c r="E616" s="56" t="s">
        <v>21</v>
      </c>
      <c r="F616" s="22" t="s">
        <v>149</v>
      </c>
    </row>
    <row r="617" spans="5:6" x14ac:dyDescent="0.25">
      <c r="E617" s="56" t="s">
        <v>21</v>
      </c>
      <c r="F617" s="1" t="s">
        <v>147</v>
      </c>
    </row>
    <row r="618" spans="5:6" ht="30" x14ac:dyDescent="0.25">
      <c r="E618" s="56" t="s">
        <v>21</v>
      </c>
      <c r="F618" s="22" t="s">
        <v>81</v>
      </c>
    </row>
    <row r="619" spans="5:6" x14ac:dyDescent="0.25">
      <c r="E619" s="56" t="s">
        <v>193</v>
      </c>
      <c r="F619" s="22" t="s">
        <v>52</v>
      </c>
    </row>
    <row r="620" spans="5:6" ht="30" x14ac:dyDescent="0.25">
      <c r="E620" s="56" t="s">
        <v>265</v>
      </c>
      <c r="F620" s="22" t="s">
        <v>93</v>
      </c>
    </row>
    <row r="621" spans="5:6" ht="30" x14ac:dyDescent="0.25">
      <c r="E621" s="56" t="s">
        <v>193</v>
      </c>
      <c r="F621" s="1" t="s">
        <v>73</v>
      </c>
    </row>
    <row r="622" spans="5:6" ht="30" x14ac:dyDescent="0.25">
      <c r="E622" s="56" t="s">
        <v>23</v>
      </c>
      <c r="F622" s="22" t="s">
        <v>73</v>
      </c>
    </row>
    <row r="623" spans="5:6" x14ac:dyDescent="0.25">
      <c r="E623" s="56" t="s">
        <v>225</v>
      </c>
      <c r="F623" s="22"/>
    </row>
    <row r="624" spans="5:6" x14ac:dyDescent="0.25">
      <c r="E624" s="56" t="s">
        <v>266</v>
      </c>
      <c r="F624" s="22"/>
    </row>
    <row r="625" spans="5:6" x14ac:dyDescent="0.25">
      <c r="E625" s="56" t="s">
        <v>264</v>
      </c>
      <c r="F625" s="19" t="s">
        <v>144</v>
      </c>
    </row>
    <row r="626" spans="5:6" x14ac:dyDescent="0.25">
      <c r="E626" s="56" t="s">
        <v>259</v>
      </c>
      <c r="F626" s="22" t="s">
        <v>67</v>
      </c>
    </row>
    <row r="627" spans="5:6" x14ac:dyDescent="0.25">
      <c r="E627" s="56" t="s">
        <v>93</v>
      </c>
      <c r="F627" s="22" t="s">
        <v>48</v>
      </c>
    </row>
    <row r="628" spans="5:6" ht="30" x14ac:dyDescent="0.25">
      <c r="E628" s="56" t="s">
        <v>35</v>
      </c>
      <c r="F628" s="19" t="s">
        <v>73</v>
      </c>
    </row>
    <row r="629" spans="5:6" x14ac:dyDescent="0.25">
      <c r="E629" s="56" t="s">
        <v>48</v>
      </c>
      <c r="F629" s="22" t="s">
        <v>34</v>
      </c>
    </row>
    <row r="630" spans="5:6" x14ac:dyDescent="0.25">
      <c r="E630" s="56"/>
      <c r="F630" s="25" t="s">
        <v>49</v>
      </c>
    </row>
    <row r="631" spans="5:6" x14ac:dyDescent="0.25">
      <c r="E631" s="56" t="s">
        <v>37</v>
      </c>
      <c r="F631" s="1" t="s">
        <v>142</v>
      </c>
    </row>
    <row r="632" spans="5:6" ht="30" x14ac:dyDescent="0.25">
      <c r="E632" s="56" t="s">
        <v>225</v>
      </c>
      <c r="F632" s="1" t="s">
        <v>81</v>
      </c>
    </row>
    <row r="633" spans="5:6" x14ac:dyDescent="0.25">
      <c r="E633" s="56" t="s">
        <v>267</v>
      </c>
      <c r="F633" s="1" t="s">
        <v>141</v>
      </c>
    </row>
    <row r="634" spans="5:6" x14ac:dyDescent="0.25">
      <c r="E634" s="56" t="s">
        <v>268</v>
      </c>
      <c r="F634" s="22" t="s">
        <v>25</v>
      </c>
    </row>
    <row r="635" spans="5:6" x14ac:dyDescent="0.25">
      <c r="E635" s="56" t="s">
        <v>198</v>
      </c>
      <c r="F635" s="3" t="s">
        <v>47</v>
      </c>
    </row>
    <row r="636" spans="5:6" x14ac:dyDescent="0.25">
      <c r="E636" s="56" t="s">
        <v>243</v>
      </c>
      <c r="F636" s="22" t="s">
        <v>35</v>
      </c>
    </row>
    <row r="637" spans="5:6" ht="30" x14ac:dyDescent="0.25">
      <c r="E637" s="56" t="s">
        <v>201</v>
      </c>
      <c r="F637" s="1" t="s">
        <v>81</v>
      </c>
    </row>
    <row r="638" spans="5:6" x14ac:dyDescent="0.25">
      <c r="E638" s="56" t="s">
        <v>23</v>
      </c>
      <c r="F638" s="3" t="s">
        <v>137</v>
      </c>
    </row>
    <row r="639" spans="5:6" x14ac:dyDescent="0.25">
      <c r="E639" s="56" t="s">
        <v>244</v>
      </c>
      <c r="F639" s="1"/>
    </row>
    <row r="640" spans="5:6" x14ac:dyDescent="0.25">
      <c r="E640" s="56" t="s">
        <v>262</v>
      </c>
      <c r="F640" s="22"/>
    </row>
    <row r="641" spans="5:6" x14ac:dyDescent="0.25">
      <c r="E641" s="56" t="s">
        <v>237</v>
      </c>
      <c r="F641" s="1" t="s">
        <v>137</v>
      </c>
    </row>
    <row r="642" spans="5:6" x14ac:dyDescent="0.25">
      <c r="E642" s="56" t="s">
        <v>237</v>
      </c>
      <c r="F642" s="3" t="s">
        <v>52</v>
      </c>
    </row>
    <row r="643" spans="5:6" ht="30" x14ac:dyDescent="0.25">
      <c r="E643" s="56" t="s">
        <v>269</v>
      </c>
      <c r="F643" s="22" t="s">
        <v>146</v>
      </c>
    </row>
    <row r="644" spans="5:6" x14ac:dyDescent="0.25">
      <c r="E644" s="56"/>
      <c r="F644" s="3" t="s">
        <v>25</v>
      </c>
    </row>
    <row r="645" spans="5:6" ht="30" x14ac:dyDescent="0.25">
      <c r="E645" s="2" t="s">
        <v>46</v>
      </c>
      <c r="F645" s="3" t="s">
        <v>60</v>
      </c>
    </row>
    <row r="646" spans="5:6" x14ac:dyDescent="0.25">
      <c r="E646" s="56" t="s">
        <v>270</v>
      </c>
      <c r="F646" s="3" t="s">
        <v>138</v>
      </c>
    </row>
    <row r="647" spans="5:6" x14ac:dyDescent="0.25">
      <c r="E647" s="56" t="s">
        <v>271</v>
      </c>
      <c r="F647" s="3" t="s">
        <v>21</v>
      </c>
    </row>
    <row r="648" spans="5:6" ht="30" x14ac:dyDescent="0.25">
      <c r="E648" s="56"/>
      <c r="F648" s="1" t="s">
        <v>73</v>
      </c>
    </row>
    <row r="649" spans="5:6" x14ac:dyDescent="0.25">
      <c r="E649" s="56"/>
      <c r="F649" s="3" t="s">
        <v>32</v>
      </c>
    </row>
    <row r="650" spans="5:6" x14ac:dyDescent="0.25">
      <c r="E650" s="56" t="s">
        <v>272</v>
      </c>
      <c r="F650" s="22" t="s">
        <v>40</v>
      </c>
    </row>
    <row r="651" spans="5:6" x14ac:dyDescent="0.25">
      <c r="E651" s="56" t="s">
        <v>23</v>
      </c>
      <c r="F651" s="3" t="s">
        <v>33</v>
      </c>
    </row>
    <row r="652" spans="5:6" ht="30" x14ac:dyDescent="0.25">
      <c r="E652" s="2" t="s">
        <v>192</v>
      </c>
      <c r="F652" s="1" t="s">
        <v>81</v>
      </c>
    </row>
    <row r="653" spans="5:6" x14ac:dyDescent="0.25">
      <c r="E653" s="56" t="s">
        <v>273</v>
      </c>
      <c r="F653" s="19" t="s">
        <v>67</v>
      </c>
    </row>
    <row r="654" spans="5:6" x14ac:dyDescent="0.25">
      <c r="E654" s="56" t="s">
        <v>276</v>
      </c>
      <c r="F654" s="3" t="s">
        <v>127</v>
      </c>
    </row>
    <row r="655" spans="5:6" x14ac:dyDescent="0.25">
      <c r="E655" s="56" t="s">
        <v>30</v>
      </c>
      <c r="F655" s="23" t="s">
        <v>23</v>
      </c>
    </row>
    <row r="656" spans="5:6" x14ac:dyDescent="0.25">
      <c r="E656" s="56" t="s">
        <v>275</v>
      </c>
      <c r="F656" s="22" t="s">
        <v>152</v>
      </c>
    </row>
    <row r="657" spans="5:6" ht="30" x14ac:dyDescent="0.25">
      <c r="E657" s="56" t="s">
        <v>274</v>
      </c>
      <c r="F657" s="22" t="s">
        <v>63</v>
      </c>
    </row>
    <row r="658" spans="5:6" x14ac:dyDescent="0.25">
      <c r="E658" s="56" t="s">
        <v>125</v>
      </c>
      <c r="F658" s="22" t="s">
        <v>87</v>
      </c>
    </row>
    <row r="659" spans="5:6" x14ac:dyDescent="0.25">
      <c r="E659" s="56" t="s">
        <v>219</v>
      </c>
      <c r="F659" s="6" t="s">
        <v>143</v>
      </c>
    </row>
    <row r="660" spans="5:6" x14ac:dyDescent="0.25">
      <c r="E660" s="56" t="s">
        <v>276</v>
      </c>
      <c r="F660" s="22" t="s">
        <v>23</v>
      </c>
    </row>
    <row r="661" spans="5:6" x14ac:dyDescent="0.25">
      <c r="E661" s="56" t="s">
        <v>277</v>
      </c>
      <c r="F661" s="22" t="s">
        <v>25</v>
      </c>
    </row>
    <row r="662" spans="5:6" x14ac:dyDescent="0.25">
      <c r="E662" s="56" t="s">
        <v>193</v>
      </c>
      <c r="F662" s="3" t="s">
        <v>103</v>
      </c>
    </row>
    <row r="663" spans="5:6" x14ac:dyDescent="0.25">
      <c r="E663" s="56" t="s">
        <v>278</v>
      </c>
      <c r="F663" s="22" t="s">
        <v>153</v>
      </c>
    </row>
    <row r="664" spans="5:6" x14ac:dyDescent="0.25">
      <c r="E664" s="56" t="s">
        <v>279</v>
      </c>
      <c r="F664" s="3" t="s">
        <v>127</v>
      </c>
    </row>
    <row r="665" spans="5:6" x14ac:dyDescent="0.25">
      <c r="E665" s="56" t="s">
        <v>35</v>
      </c>
      <c r="F665" s="24"/>
    </row>
    <row r="666" spans="5:6" x14ac:dyDescent="0.25">
      <c r="E666" s="56" t="s">
        <v>280</v>
      </c>
      <c r="F666" s="3"/>
    </row>
    <row r="667" spans="5:6" x14ac:dyDescent="0.25">
      <c r="E667" s="56"/>
      <c r="F667" s="22" t="s">
        <v>48</v>
      </c>
    </row>
    <row r="668" spans="5:6" x14ac:dyDescent="0.25">
      <c r="E668" s="56" t="s">
        <v>281</v>
      </c>
      <c r="F668" s="22" t="s">
        <v>155</v>
      </c>
    </row>
    <row r="669" spans="5:6" ht="30" x14ac:dyDescent="0.25">
      <c r="E669" s="56"/>
      <c r="F669" s="1" t="s">
        <v>81</v>
      </c>
    </row>
    <row r="670" spans="5:6" x14ac:dyDescent="0.25">
      <c r="E670" s="56" t="s">
        <v>20</v>
      </c>
      <c r="F670" s="22" t="s">
        <v>83</v>
      </c>
    </row>
    <row r="671" spans="5:6" x14ac:dyDescent="0.25">
      <c r="E671" s="56"/>
      <c r="F671" s="22"/>
    </row>
    <row r="672" spans="5:6" x14ac:dyDescent="0.25">
      <c r="E672" s="56" t="s">
        <v>180</v>
      </c>
      <c r="F672" s="3"/>
    </row>
    <row r="673" spans="5:6" ht="30" x14ac:dyDescent="0.25">
      <c r="E673" s="2" t="s">
        <v>46</v>
      </c>
      <c r="F673" s="22"/>
    </row>
    <row r="674" spans="5:6" x14ac:dyDescent="0.25">
      <c r="E674" s="56" t="s">
        <v>30</v>
      </c>
      <c r="F674" s="24" t="s">
        <v>67</v>
      </c>
    </row>
    <row r="675" spans="5:6" x14ac:dyDescent="0.25">
      <c r="E675" s="56" t="s">
        <v>282</v>
      </c>
      <c r="F675" s="24" t="s">
        <v>127</v>
      </c>
    </row>
    <row r="676" spans="5:6" x14ac:dyDescent="0.25">
      <c r="E676" s="56" t="s">
        <v>262</v>
      </c>
      <c r="F676" s="1"/>
    </row>
    <row r="677" spans="5:6" x14ac:dyDescent="0.25">
      <c r="E677" s="3" t="s">
        <v>33</v>
      </c>
      <c r="F677" s="3" t="s">
        <v>33</v>
      </c>
    </row>
    <row r="678" spans="5:6" x14ac:dyDescent="0.25">
      <c r="E678" s="3" t="s">
        <v>151</v>
      </c>
      <c r="F678" s="3" t="s">
        <v>151</v>
      </c>
    </row>
    <row r="679" spans="5:6" ht="30" x14ac:dyDescent="0.25">
      <c r="E679" s="3" t="s">
        <v>93</v>
      </c>
      <c r="F679" s="1" t="s">
        <v>48</v>
      </c>
    </row>
    <row r="680" spans="5:6" x14ac:dyDescent="0.25">
      <c r="E680" s="3" t="s">
        <v>87</v>
      </c>
      <c r="F680" s="1" t="s">
        <v>87</v>
      </c>
    </row>
    <row r="681" spans="5:6" ht="30" x14ac:dyDescent="0.25">
      <c r="E681" s="3" t="s">
        <v>73</v>
      </c>
      <c r="F681" s="3" t="s">
        <v>73</v>
      </c>
    </row>
    <row r="682" spans="5:6" x14ac:dyDescent="0.25">
      <c r="E682" s="22" t="s">
        <v>157</v>
      </c>
      <c r="F682" s="22" t="s">
        <v>157</v>
      </c>
    </row>
    <row r="683" spans="5:6" x14ac:dyDescent="0.25">
      <c r="E683" s="1" t="s">
        <v>158</v>
      </c>
      <c r="F683" s="1"/>
    </row>
    <row r="684" spans="5:6" x14ac:dyDescent="0.25">
      <c r="E684" s="1" t="s">
        <v>79</v>
      </c>
      <c r="F684" s="1" t="s">
        <v>79</v>
      </c>
    </row>
    <row r="685" spans="5:6" x14ac:dyDescent="0.25">
      <c r="E685" s="22" t="s">
        <v>156</v>
      </c>
      <c r="F685" s="22"/>
    </row>
    <row r="686" spans="5:6" x14ac:dyDescent="0.25">
      <c r="E686" s="3" t="s">
        <v>30</v>
      </c>
      <c r="F686" s="3" t="s">
        <v>30</v>
      </c>
    </row>
    <row r="687" spans="5:6" x14ac:dyDescent="0.25">
      <c r="E687" s="3" t="s">
        <v>159</v>
      </c>
      <c r="F687" s="3"/>
    </row>
    <row r="688" spans="5:6" x14ac:dyDescent="0.25">
      <c r="E688" s="3" t="s">
        <v>44</v>
      </c>
      <c r="F688" s="3" t="s">
        <v>44</v>
      </c>
    </row>
    <row r="689" spans="5:6" x14ac:dyDescent="0.25">
      <c r="E689" s="3" t="s">
        <v>23</v>
      </c>
      <c r="F689" s="3" t="s">
        <v>23</v>
      </c>
    </row>
    <row r="690" spans="5:6" x14ac:dyDescent="0.25">
      <c r="E690" s="3" t="s">
        <v>154</v>
      </c>
      <c r="F690" s="1"/>
    </row>
    <row r="691" spans="5:6" x14ac:dyDescent="0.25">
      <c r="E691" s="22" t="s">
        <v>23</v>
      </c>
      <c r="F691" s="22" t="s">
        <v>23</v>
      </c>
    </row>
    <row r="692" spans="5:6" x14ac:dyDescent="0.25">
      <c r="E692" s="3" t="s">
        <v>149</v>
      </c>
      <c r="F692" s="1" t="s">
        <v>149</v>
      </c>
    </row>
    <row r="693" spans="5:6" x14ac:dyDescent="0.25">
      <c r="E693" s="22" t="s">
        <v>76</v>
      </c>
      <c r="F693" s="22" t="s">
        <v>76</v>
      </c>
    </row>
    <row r="694" spans="5:6" x14ac:dyDescent="0.25">
      <c r="E694" s="22" t="s">
        <v>160</v>
      </c>
      <c r="F694" s="22" t="s">
        <v>160</v>
      </c>
    </row>
    <row r="695" spans="5:6" ht="30" x14ac:dyDescent="0.25">
      <c r="E695" s="22" t="s">
        <v>161</v>
      </c>
      <c r="F695" s="22"/>
    </row>
    <row r="696" spans="5:6" ht="30" x14ac:dyDescent="0.25">
      <c r="E696" s="22" t="s">
        <v>73</v>
      </c>
      <c r="F696" s="22" t="s">
        <v>73</v>
      </c>
    </row>
    <row r="697" spans="5:6" x14ac:dyDescent="0.25">
      <c r="E697" s="22" t="s">
        <v>47</v>
      </c>
      <c r="F697" s="22" t="s">
        <v>47</v>
      </c>
    </row>
    <row r="698" spans="5:6" ht="30" x14ac:dyDescent="0.25">
      <c r="E698" s="22" t="s">
        <v>73</v>
      </c>
      <c r="F698" s="11" t="s">
        <v>73</v>
      </c>
    </row>
    <row r="699" spans="5:6" x14ac:dyDescent="0.25">
      <c r="E699" s="22" t="s">
        <v>162</v>
      </c>
      <c r="F699" s="22"/>
    </row>
    <row r="700" spans="5:6" x14ac:dyDescent="0.25">
      <c r="E700" s="22" t="s">
        <v>60</v>
      </c>
      <c r="F700" s="22" t="s">
        <v>60</v>
      </c>
    </row>
    <row r="701" spans="5:6" x14ac:dyDescent="0.25">
      <c r="E701" s="3" t="s">
        <v>85</v>
      </c>
      <c r="F701" s="3" t="s">
        <v>85</v>
      </c>
    </row>
    <row r="702" spans="5:6" x14ac:dyDescent="0.25">
      <c r="E702" s="19" t="s">
        <v>34</v>
      </c>
      <c r="F702" s="22" t="s">
        <v>34</v>
      </c>
    </row>
    <row r="703" spans="5:6" x14ac:dyDescent="0.25">
      <c r="E703" s="22" t="s">
        <v>155</v>
      </c>
      <c r="F703" s="22" t="s">
        <v>155</v>
      </c>
    </row>
    <row r="704" spans="5:6" x14ac:dyDescent="0.25">
      <c r="E704" s="22" t="s">
        <v>71</v>
      </c>
      <c r="F704" s="22" t="s">
        <v>71</v>
      </c>
    </row>
    <row r="705" spans="5:6" x14ac:dyDescent="0.25">
      <c r="E705" s="22" t="s">
        <v>36</v>
      </c>
      <c r="F705" s="22" t="s">
        <v>36</v>
      </c>
    </row>
    <row r="706" spans="5:6" x14ac:dyDescent="0.25">
      <c r="E706" s="22" t="s">
        <v>36</v>
      </c>
      <c r="F706" s="22" t="s">
        <v>36</v>
      </c>
    </row>
    <row r="707" spans="5:6" x14ac:dyDescent="0.25">
      <c r="E707" s="22" t="s">
        <v>163</v>
      </c>
      <c r="F707" s="22"/>
    </row>
    <row r="708" spans="5:6" x14ac:dyDescent="0.25">
      <c r="E708" s="22" t="s">
        <v>164</v>
      </c>
      <c r="F708" s="22"/>
    </row>
    <row r="709" spans="5:6" x14ac:dyDescent="0.25">
      <c r="E709" s="22"/>
      <c r="F709" s="22"/>
    </row>
    <row r="710" spans="5:6" x14ac:dyDescent="0.25">
      <c r="E710" s="22"/>
      <c r="F710" s="22"/>
    </row>
    <row r="711" spans="5:6" x14ac:dyDescent="0.25">
      <c r="E711" s="22" t="s">
        <v>23</v>
      </c>
      <c r="F711" s="22" t="s">
        <v>23</v>
      </c>
    </row>
    <row r="712" spans="5:6" x14ac:dyDescent="0.25">
      <c r="E712" s="22" t="s">
        <v>21</v>
      </c>
      <c r="F712" s="22" t="s">
        <v>21</v>
      </c>
    </row>
    <row r="713" spans="5:6" x14ac:dyDescent="0.25">
      <c r="E713" s="22" t="s">
        <v>165</v>
      </c>
      <c r="F713" s="22"/>
    </row>
    <row r="714" spans="5:6" x14ac:dyDescent="0.25">
      <c r="E714" s="22" t="s">
        <v>166</v>
      </c>
      <c r="F714" s="22"/>
    </row>
    <row r="715" spans="5:6" x14ac:dyDescent="0.25">
      <c r="E715" s="22" t="s">
        <v>188</v>
      </c>
      <c r="F715" s="22"/>
    </row>
    <row r="716" spans="5:6" x14ac:dyDescent="0.25">
      <c r="E716" s="22" t="s">
        <v>127</v>
      </c>
      <c r="F716" s="22" t="s">
        <v>127</v>
      </c>
    </row>
    <row r="717" spans="5:6" x14ac:dyDescent="0.25">
      <c r="E717" s="22" t="s">
        <v>167</v>
      </c>
      <c r="F717" s="22"/>
    </row>
    <row r="718" spans="5:6" x14ac:dyDescent="0.25">
      <c r="E718" s="22" t="s">
        <v>167</v>
      </c>
      <c r="F718" s="22"/>
    </row>
    <row r="719" spans="5:6" x14ac:dyDescent="0.25">
      <c r="E719" s="22" t="s">
        <v>167</v>
      </c>
      <c r="F719" s="22"/>
    </row>
    <row r="720" spans="5:6" x14ac:dyDescent="0.25">
      <c r="E720" s="22" t="s">
        <v>71</v>
      </c>
      <c r="F720" s="22" t="s">
        <v>71</v>
      </c>
    </row>
    <row r="721" spans="5:6" x14ac:dyDescent="0.25">
      <c r="E721" s="22" t="s">
        <v>167</v>
      </c>
      <c r="F721" s="22"/>
    </row>
    <row r="722" spans="5:6" x14ac:dyDescent="0.25">
      <c r="E722" s="22"/>
      <c r="F722" s="22"/>
    </row>
    <row r="723" spans="5:6" ht="30" x14ac:dyDescent="0.25">
      <c r="E723" s="22" t="s">
        <v>46</v>
      </c>
      <c r="F723" s="22" t="s">
        <v>46</v>
      </c>
    </row>
    <row r="724" spans="5:6" ht="30" x14ac:dyDescent="0.25">
      <c r="E724" s="22" t="s">
        <v>96</v>
      </c>
      <c r="F724" s="22" t="s">
        <v>96</v>
      </c>
    </row>
    <row r="725" spans="5:6" x14ac:dyDescent="0.25">
      <c r="E725" s="22" t="s">
        <v>168</v>
      </c>
      <c r="F725" s="22"/>
    </row>
    <row r="726" spans="5:6" x14ac:dyDescent="0.25">
      <c r="E726" s="22" t="s">
        <v>169</v>
      </c>
      <c r="F726" s="22"/>
    </row>
    <row r="727" spans="5:6" x14ac:dyDescent="0.25">
      <c r="E727" s="22" t="s">
        <v>136</v>
      </c>
      <c r="F727" s="22"/>
    </row>
    <row r="728" spans="5:6" x14ac:dyDescent="0.25">
      <c r="E728" s="22" t="s">
        <v>170</v>
      </c>
      <c r="F728" s="22"/>
    </row>
    <row r="729" spans="5:6" x14ac:dyDescent="0.25">
      <c r="E729" s="22" t="s">
        <v>171</v>
      </c>
      <c r="F729" s="22"/>
    </row>
    <row r="730" spans="5:6" ht="30" x14ac:dyDescent="0.25">
      <c r="E730" s="22" t="s">
        <v>172</v>
      </c>
      <c r="F730" s="22"/>
    </row>
    <row r="731" spans="5:6" ht="30" x14ac:dyDescent="0.25">
      <c r="E731" s="22" t="s">
        <v>172</v>
      </c>
      <c r="F731" s="22"/>
    </row>
    <row r="732" spans="5:6" x14ac:dyDescent="0.25">
      <c r="E732" s="22" t="s">
        <v>173</v>
      </c>
      <c r="F732" s="22"/>
    </row>
    <row r="733" spans="5:6" x14ac:dyDescent="0.25">
      <c r="E733" s="22" t="s">
        <v>87</v>
      </c>
      <c r="F733" s="22" t="s">
        <v>87</v>
      </c>
    </row>
    <row r="734" spans="5:6" x14ac:dyDescent="0.25">
      <c r="E734" s="22" t="s">
        <v>174</v>
      </c>
      <c r="F734" s="22"/>
    </row>
    <row r="735" spans="5:6" x14ac:dyDescent="0.25">
      <c r="E735" s="22" t="s">
        <v>175</v>
      </c>
      <c r="F735" s="22"/>
    </row>
    <row r="736" spans="5:6" x14ac:dyDescent="0.25">
      <c r="E736" s="22"/>
      <c r="F736" s="22"/>
    </row>
    <row r="737" spans="5:6" x14ac:dyDescent="0.25">
      <c r="E737" s="22" t="s">
        <v>176</v>
      </c>
      <c r="F737" s="22"/>
    </row>
    <row r="738" spans="5:6" x14ac:dyDescent="0.25">
      <c r="E738" s="22"/>
      <c r="F738" s="22"/>
    </row>
    <row r="739" spans="5:6" x14ac:dyDescent="0.25">
      <c r="E739" s="22" t="s">
        <v>177</v>
      </c>
      <c r="F739" s="22"/>
    </row>
    <row r="740" spans="5:6" x14ac:dyDescent="0.25">
      <c r="E740" s="22" t="s">
        <v>178</v>
      </c>
      <c r="F740" s="22"/>
    </row>
    <row r="741" spans="5:6" ht="30" x14ac:dyDescent="0.25">
      <c r="E741" s="22" t="s">
        <v>73</v>
      </c>
      <c r="F741" s="22" t="s">
        <v>73</v>
      </c>
    </row>
    <row r="742" spans="5:6" x14ac:dyDescent="0.25">
      <c r="E742" s="22" t="s">
        <v>179</v>
      </c>
      <c r="F742" s="22"/>
    </row>
    <row r="743" spans="5:6" x14ac:dyDescent="0.25">
      <c r="E743" s="22" t="s">
        <v>181</v>
      </c>
      <c r="F743" s="22"/>
    </row>
    <row r="744" spans="5:6" x14ac:dyDescent="0.25">
      <c r="E744" s="22" t="s">
        <v>180</v>
      </c>
      <c r="F744" s="22"/>
    </row>
    <row r="745" spans="5:6" x14ac:dyDescent="0.25">
      <c r="E745" s="22"/>
      <c r="F745" s="22"/>
    </row>
    <row r="746" spans="5:6" x14ac:dyDescent="0.25">
      <c r="E746" s="22" t="s">
        <v>182</v>
      </c>
      <c r="F746" s="22" t="s">
        <v>182</v>
      </c>
    </row>
    <row r="747" spans="5:6" x14ac:dyDescent="0.25">
      <c r="E747" s="22" t="s">
        <v>75</v>
      </c>
      <c r="F747" s="22" t="s">
        <v>75</v>
      </c>
    </row>
    <row r="748" spans="5:6" x14ac:dyDescent="0.25">
      <c r="E748" s="22" t="s">
        <v>127</v>
      </c>
      <c r="F748" s="22" t="s">
        <v>127</v>
      </c>
    </row>
    <row r="749" spans="5:6" x14ac:dyDescent="0.25">
      <c r="E749" s="22" t="s">
        <v>117</v>
      </c>
      <c r="F749" s="22" t="s">
        <v>117</v>
      </c>
    </row>
    <row r="750" spans="5:6" x14ac:dyDescent="0.25">
      <c r="E750" s="22" t="s">
        <v>117</v>
      </c>
      <c r="F750" s="22" t="s">
        <v>117</v>
      </c>
    </row>
    <row r="751" spans="5:6" x14ac:dyDescent="0.25">
      <c r="E751" s="22" t="s">
        <v>183</v>
      </c>
      <c r="F751" s="22"/>
    </row>
    <row r="752" spans="5:6" x14ac:dyDescent="0.25">
      <c r="E752" s="22" t="s">
        <v>71</v>
      </c>
      <c r="F752" s="22" t="s">
        <v>71</v>
      </c>
    </row>
    <row r="753" spans="5:6" x14ac:dyDescent="0.25">
      <c r="E753" s="22" t="s">
        <v>34</v>
      </c>
      <c r="F753" s="22" t="s">
        <v>34</v>
      </c>
    </row>
    <row r="754" spans="5:6" x14ac:dyDescent="0.25">
      <c r="E754" s="22" t="s">
        <v>184</v>
      </c>
      <c r="F754" s="22"/>
    </row>
    <row r="755" spans="5:6" ht="75" x14ac:dyDescent="0.25">
      <c r="E755" s="22" t="s">
        <v>185</v>
      </c>
      <c r="F755" s="22"/>
    </row>
    <row r="756" spans="5:6" x14ac:dyDescent="0.25">
      <c r="E756" s="22" t="s">
        <v>54</v>
      </c>
      <c r="F756" s="22" t="s">
        <v>54</v>
      </c>
    </row>
    <row r="757" spans="5:6" x14ac:dyDescent="0.25">
      <c r="E757" s="22" t="s">
        <v>186</v>
      </c>
      <c r="F757" s="22" t="s">
        <v>186</v>
      </c>
    </row>
    <row r="758" spans="5:6" x14ac:dyDescent="0.25">
      <c r="E758" s="22" t="s">
        <v>71</v>
      </c>
      <c r="F758" s="22" t="s">
        <v>71</v>
      </c>
    </row>
    <row r="759" spans="5:6" x14ac:dyDescent="0.25">
      <c r="E759" s="22" t="s">
        <v>188</v>
      </c>
      <c r="F759" s="22"/>
    </row>
    <row r="760" spans="5:6" x14ac:dyDescent="0.25">
      <c r="E760" s="22" t="s">
        <v>33</v>
      </c>
      <c r="F760" s="22" t="s">
        <v>33</v>
      </c>
    </row>
    <row r="761" spans="5:6" x14ac:dyDescent="0.25">
      <c r="E761" s="22" t="s">
        <v>187</v>
      </c>
      <c r="F761" s="22"/>
    </row>
    <row r="762" spans="5:6" x14ac:dyDescent="0.25">
      <c r="E762" s="22" t="s">
        <v>182</v>
      </c>
      <c r="F762" s="22" t="s">
        <v>182</v>
      </c>
    </row>
    <row r="763" spans="5:6" x14ac:dyDescent="0.25">
      <c r="E763" s="22" t="s">
        <v>20</v>
      </c>
      <c r="F763" s="22" t="s">
        <v>20</v>
      </c>
    </row>
    <row r="764" spans="5:6" x14ac:dyDescent="0.25">
      <c r="E764" s="22" t="s">
        <v>184</v>
      </c>
      <c r="F764" s="22"/>
    </row>
    <row r="765" spans="5:6" x14ac:dyDescent="0.25">
      <c r="E765" s="22" t="s">
        <v>106</v>
      </c>
      <c r="F765" s="22" t="s">
        <v>106</v>
      </c>
    </row>
    <row r="766" spans="5:6" x14ac:dyDescent="0.25">
      <c r="E766" s="22"/>
      <c r="F766" s="22"/>
    </row>
    <row r="767" spans="5:6" x14ac:dyDescent="0.25">
      <c r="E767" s="22"/>
      <c r="F767" s="22"/>
    </row>
    <row r="768" spans="5:6" x14ac:dyDescent="0.25">
      <c r="E768" s="22"/>
      <c r="F768" s="22"/>
    </row>
    <row r="769" spans="5:6" x14ac:dyDescent="0.25">
      <c r="E769" s="22"/>
      <c r="F769" s="22"/>
    </row>
    <row r="770" spans="5:6" x14ac:dyDescent="0.25">
      <c r="E770" s="22"/>
      <c r="F770" s="22"/>
    </row>
    <row r="771" spans="5:6" x14ac:dyDescent="0.25">
      <c r="E771" s="22"/>
      <c r="F771" s="22"/>
    </row>
    <row r="772" spans="5:6" x14ac:dyDescent="0.25">
      <c r="E772" s="22"/>
      <c r="F772" s="22"/>
    </row>
    <row r="773" spans="5:6" ht="30" x14ac:dyDescent="0.25">
      <c r="E773" s="3" t="s">
        <v>105</v>
      </c>
      <c r="F773" s="3" t="s">
        <v>106</v>
      </c>
    </row>
    <row r="774" spans="5:6" x14ac:dyDescent="0.25">
      <c r="E774" s="1" t="s">
        <v>21</v>
      </c>
      <c r="F774" s="1" t="s">
        <v>21</v>
      </c>
    </row>
    <row r="775" spans="5:6" x14ac:dyDescent="0.25">
      <c r="E775" s="22" t="s">
        <v>32</v>
      </c>
      <c r="F775" s="22" t="s">
        <v>32</v>
      </c>
    </row>
    <row r="776" spans="5:6" x14ac:dyDescent="0.25">
      <c r="E776" s="3" t="s">
        <v>34</v>
      </c>
      <c r="F776" s="3" t="s">
        <v>34</v>
      </c>
    </row>
    <row r="777" spans="5:6" x14ac:dyDescent="0.25">
      <c r="E777" s="1" t="s">
        <v>38</v>
      </c>
      <c r="F777" s="1" t="s">
        <v>38</v>
      </c>
    </row>
    <row r="778" spans="5:6" x14ac:dyDescent="0.25">
      <c r="E778" s="3" t="s">
        <v>33</v>
      </c>
      <c r="F778" s="22" t="s">
        <v>33</v>
      </c>
    </row>
    <row r="779" spans="5:6" x14ac:dyDescent="0.25">
      <c r="E779" s="19" t="s">
        <v>35</v>
      </c>
      <c r="F779" s="19" t="s">
        <v>35</v>
      </c>
    </row>
    <row r="780" spans="5:6" x14ac:dyDescent="0.25">
      <c r="E780" s="19" t="s">
        <v>37</v>
      </c>
      <c r="F780" s="19" t="s">
        <v>37</v>
      </c>
    </row>
    <row r="781" spans="5:6" ht="45" x14ac:dyDescent="0.25">
      <c r="E781" s="3" t="s">
        <v>39</v>
      </c>
      <c r="F781" s="19" t="s">
        <v>35</v>
      </c>
    </row>
    <row r="782" spans="5:6" x14ac:dyDescent="0.25">
      <c r="E782" s="1" t="s">
        <v>40</v>
      </c>
      <c r="F782" s="1" t="s">
        <v>40</v>
      </c>
    </row>
    <row r="783" spans="5:6" x14ac:dyDescent="0.25">
      <c r="E783" s="3" t="s">
        <v>41</v>
      </c>
      <c r="F783" s="3" t="s">
        <v>41</v>
      </c>
    </row>
    <row r="784" spans="5:6" ht="30" x14ac:dyDescent="0.25">
      <c r="E784" s="3" t="s">
        <v>46</v>
      </c>
      <c r="F784" s="3" t="s">
        <v>46</v>
      </c>
    </row>
    <row r="785" spans="5:6" ht="45" x14ac:dyDescent="0.25">
      <c r="E785" s="3" t="s">
        <v>43</v>
      </c>
      <c r="F785" s="3" t="s">
        <v>47</v>
      </c>
    </row>
    <row r="786" spans="5:6" x14ac:dyDescent="0.25">
      <c r="E786" s="19" t="s">
        <v>32</v>
      </c>
      <c r="F786" s="19" t="s">
        <v>32</v>
      </c>
    </row>
    <row r="787" spans="5:6" x14ac:dyDescent="0.25">
      <c r="E787" s="19" t="s">
        <v>44</v>
      </c>
      <c r="F787" s="19" t="s">
        <v>44</v>
      </c>
    </row>
    <row r="788" spans="5:6" x14ac:dyDescent="0.25">
      <c r="E788" s="1" t="s">
        <v>54</v>
      </c>
      <c r="F788" s="1" t="s">
        <v>54</v>
      </c>
    </row>
    <row r="789" spans="5:6" x14ac:dyDescent="0.25">
      <c r="E789" s="3" t="s">
        <v>45</v>
      </c>
      <c r="F789" s="3" t="s">
        <v>45</v>
      </c>
    </row>
    <row r="790" spans="5:6" x14ac:dyDescent="0.25">
      <c r="E790" s="19" t="s">
        <v>30</v>
      </c>
      <c r="F790" s="19" t="s">
        <v>30</v>
      </c>
    </row>
    <row r="791" spans="5:6" x14ac:dyDescent="0.25">
      <c r="E791" s="3" t="s">
        <v>34</v>
      </c>
      <c r="F791" s="3" t="s">
        <v>34</v>
      </c>
    </row>
    <row r="792" spans="5:6" ht="30" x14ac:dyDescent="0.25">
      <c r="E792" s="22" t="s">
        <v>42</v>
      </c>
      <c r="F792" s="22" t="s">
        <v>47</v>
      </c>
    </row>
    <row r="793" spans="5:6" ht="51" x14ac:dyDescent="0.25">
      <c r="E793" s="23" t="s">
        <v>57</v>
      </c>
      <c r="F793" s="19" t="s">
        <v>58</v>
      </c>
    </row>
    <row r="794" spans="5:6" x14ac:dyDescent="0.25">
      <c r="E794" s="1" t="s">
        <v>23</v>
      </c>
      <c r="F794" s="1" t="s">
        <v>23</v>
      </c>
    </row>
    <row r="795" spans="5:6" ht="25.5" x14ac:dyDescent="0.25">
      <c r="E795" s="25" t="s">
        <v>55</v>
      </c>
      <c r="F795" s="25" t="s">
        <v>55</v>
      </c>
    </row>
    <row r="796" spans="5:6" x14ac:dyDescent="0.25">
      <c r="E796" s="25" t="s">
        <v>56</v>
      </c>
      <c r="F796" s="25" t="s">
        <v>56</v>
      </c>
    </row>
    <row r="797" spans="5:6" x14ac:dyDescent="0.25">
      <c r="E797" s="22" t="s">
        <v>51</v>
      </c>
      <c r="F797" s="22" t="s">
        <v>51</v>
      </c>
    </row>
    <row r="798" spans="5:6" x14ac:dyDescent="0.25">
      <c r="E798" s="19" t="s">
        <v>37</v>
      </c>
      <c r="F798" s="19" t="s">
        <v>37</v>
      </c>
    </row>
    <row r="799" spans="5:6" x14ac:dyDescent="0.25">
      <c r="E799" s="19" t="s">
        <v>53</v>
      </c>
      <c r="F799" s="19" t="s">
        <v>53</v>
      </c>
    </row>
    <row r="800" spans="5:6" x14ac:dyDescent="0.25">
      <c r="E800" s="19" t="s">
        <v>52</v>
      </c>
      <c r="F800" s="19" t="s">
        <v>52</v>
      </c>
    </row>
    <row r="801" spans="5:6" x14ac:dyDescent="0.25">
      <c r="E801" s="3" t="s">
        <v>50</v>
      </c>
      <c r="F801" s="3" t="s">
        <v>50</v>
      </c>
    </row>
    <row r="802" spans="5:6" x14ac:dyDescent="0.25">
      <c r="E802" s="19" t="s">
        <v>48</v>
      </c>
      <c r="F802" s="19" t="s">
        <v>48</v>
      </c>
    </row>
    <row r="803" spans="5:6" ht="30" x14ac:dyDescent="0.25">
      <c r="E803" s="3" t="s">
        <v>64</v>
      </c>
      <c r="F803" s="3" t="s">
        <v>64</v>
      </c>
    </row>
    <row r="804" spans="5:6" x14ac:dyDescent="0.25">
      <c r="E804" s="3" t="s">
        <v>49</v>
      </c>
      <c r="F804" s="3" t="s">
        <v>49</v>
      </c>
    </row>
    <row r="805" spans="5:6" x14ac:dyDescent="0.25">
      <c r="E805" s="19" t="s">
        <v>30</v>
      </c>
      <c r="F805" s="19" t="s">
        <v>30</v>
      </c>
    </row>
    <row r="806" spans="5:6" x14ac:dyDescent="0.25">
      <c r="E806" s="19" t="s">
        <v>60</v>
      </c>
      <c r="F806" s="19" t="s">
        <v>60</v>
      </c>
    </row>
    <row r="807" spans="5:6" x14ac:dyDescent="0.25">
      <c r="E807" s="17" t="s">
        <v>61</v>
      </c>
      <c r="F807" s="17" t="s">
        <v>61</v>
      </c>
    </row>
    <row r="808" spans="5:6" ht="30" x14ac:dyDescent="0.25">
      <c r="E808" s="19" t="s">
        <v>63</v>
      </c>
      <c r="F808" s="19" t="s">
        <v>63</v>
      </c>
    </row>
    <row r="809" spans="5:6" x14ac:dyDescent="0.25">
      <c r="E809" s="3" t="s">
        <v>52</v>
      </c>
      <c r="F809" s="3" t="s">
        <v>52</v>
      </c>
    </row>
    <row r="810" spans="5:6" ht="30" x14ac:dyDescent="0.25">
      <c r="E810" s="19" t="s">
        <v>65</v>
      </c>
      <c r="F810" s="19" t="s">
        <v>65</v>
      </c>
    </row>
    <row r="811" spans="5:6" x14ac:dyDescent="0.25">
      <c r="E811" s="22" t="s">
        <v>103</v>
      </c>
      <c r="F811" s="22" t="s">
        <v>103</v>
      </c>
    </row>
    <row r="812" spans="5:6" x14ac:dyDescent="0.25">
      <c r="E812" s="22" t="s">
        <v>30</v>
      </c>
      <c r="F812" s="22" t="s">
        <v>30</v>
      </c>
    </row>
    <row r="813" spans="5:6" x14ac:dyDescent="0.25">
      <c r="E813" s="22" t="s">
        <v>17</v>
      </c>
      <c r="F813" s="22" t="s">
        <v>17</v>
      </c>
    </row>
    <row r="814" spans="5:6" x14ac:dyDescent="0.25">
      <c r="E814" s="1" t="s">
        <v>66</v>
      </c>
      <c r="F814" s="1" t="s">
        <v>66</v>
      </c>
    </row>
    <row r="815" spans="5:6" ht="30" x14ac:dyDescent="0.25">
      <c r="E815" s="22" t="s">
        <v>63</v>
      </c>
      <c r="F815" s="22" t="s">
        <v>63</v>
      </c>
    </row>
    <row r="816" spans="5:6" x14ac:dyDescent="0.25">
      <c r="E816" s="22" t="s">
        <v>33</v>
      </c>
      <c r="F816" s="22" t="s">
        <v>33</v>
      </c>
    </row>
    <row r="817" spans="5:6" x14ac:dyDescent="0.25">
      <c r="E817" s="22" t="s">
        <v>17</v>
      </c>
      <c r="F817" s="22" t="s">
        <v>17</v>
      </c>
    </row>
    <row r="818" spans="5:6" x14ac:dyDescent="0.25">
      <c r="E818" s="22" t="s">
        <v>51</v>
      </c>
      <c r="F818" s="22" t="s">
        <v>51</v>
      </c>
    </row>
    <row r="819" spans="5:6" x14ac:dyDescent="0.25">
      <c r="E819" s="22" t="s">
        <v>23</v>
      </c>
      <c r="F819" s="22" t="s">
        <v>23</v>
      </c>
    </row>
    <row r="820" spans="5:6" x14ac:dyDescent="0.25">
      <c r="E820" s="3" t="s">
        <v>34</v>
      </c>
      <c r="F820" s="3" t="s">
        <v>34</v>
      </c>
    </row>
    <row r="821" spans="5:6" x14ac:dyDescent="0.25">
      <c r="E821" s="1" t="s">
        <v>66</v>
      </c>
      <c r="F821" s="1" t="s">
        <v>66</v>
      </c>
    </row>
    <row r="822" spans="5:6" x14ac:dyDescent="0.25">
      <c r="E822" s="22" t="s">
        <v>30</v>
      </c>
      <c r="F822" s="22" t="s">
        <v>30</v>
      </c>
    </row>
    <row r="823" spans="5:6" x14ac:dyDescent="0.25">
      <c r="E823" s="1" t="s">
        <v>75</v>
      </c>
      <c r="F823" s="1" t="s">
        <v>75</v>
      </c>
    </row>
    <row r="824" spans="5:6" x14ac:dyDescent="0.25">
      <c r="E824" s="1" t="s">
        <v>75</v>
      </c>
      <c r="F824" s="1" t="s">
        <v>75</v>
      </c>
    </row>
    <row r="825" spans="5:6" ht="25.5" x14ac:dyDescent="0.25">
      <c r="E825" s="25" t="s">
        <v>73</v>
      </c>
      <c r="F825" s="25" t="s">
        <v>73</v>
      </c>
    </row>
    <row r="826" spans="5:6" x14ac:dyDescent="0.25">
      <c r="E826" s="3" t="s">
        <v>74</v>
      </c>
      <c r="F826" s="3" t="s">
        <v>74</v>
      </c>
    </row>
    <row r="827" spans="5:6" x14ac:dyDescent="0.25">
      <c r="E827" s="22" t="s">
        <v>49</v>
      </c>
      <c r="F827" s="22"/>
    </row>
    <row r="828" spans="5:6" x14ac:dyDescent="0.25">
      <c r="E828" s="22" t="s">
        <v>82</v>
      </c>
      <c r="F828" s="22" t="s">
        <v>82</v>
      </c>
    </row>
    <row r="829" spans="5:6" x14ac:dyDescent="0.25">
      <c r="E829" s="22" t="s">
        <v>17</v>
      </c>
      <c r="F829" s="22" t="s">
        <v>17</v>
      </c>
    </row>
    <row r="830" spans="5:6" x14ac:dyDescent="0.25">
      <c r="E830" s="22" t="s">
        <v>30</v>
      </c>
      <c r="F830" s="22" t="s">
        <v>30</v>
      </c>
    </row>
    <row r="831" spans="5:6" x14ac:dyDescent="0.25">
      <c r="E831" s="22" t="s">
        <v>30</v>
      </c>
      <c r="F831" s="22" t="s">
        <v>30</v>
      </c>
    </row>
    <row r="832" spans="5:6" x14ac:dyDescent="0.25">
      <c r="E832" s="1" t="s">
        <v>76</v>
      </c>
      <c r="F832" s="1" t="s">
        <v>76</v>
      </c>
    </row>
    <row r="833" spans="5:6" x14ac:dyDescent="0.25">
      <c r="E833" s="22" t="s">
        <v>77</v>
      </c>
      <c r="F833" s="22" t="s">
        <v>77</v>
      </c>
    </row>
    <row r="834" spans="5:6" x14ac:dyDescent="0.25">
      <c r="E834" s="22" t="s">
        <v>56</v>
      </c>
      <c r="F834" s="22" t="s">
        <v>56</v>
      </c>
    </row>
    <row r="835" spans="5:6" x14ac:dyDescent="0.25">
      <c r="E835" s="22" t="s">
        <v>67</v>
      </c>
      <c r="F835" s="22" t="s">
        <v>67</v>
      </c>
    </row>
    <row r="836" spans="5:6" ht="30" x14ac:dyDescent="0.25">
      <c r="E836" s="1" t="s">
        <v>69</v>
      </c>
      <c r="F836" s="1" t="s">
        <v>69</v>
      </c>
    </row>
    <row r="837" spans="5:6" x14ac:dyDescent="0.25">
      <c r="E837" s="22" t="s">
        <v>68</v>
      </c>
      <c r="F837" s="22" t="s">
        <v>68</v>
      </c>
    </row>
    <row r="838" spans="5:6" x14ac:dyDescent="0.25">
      <c r="E838" s="22" t="s">
        <v>33</v>
      </c>
      <c r="F838" s="22" t="s">
        <v>33</v>
      </c>
    </row>
    <row r="839" spans="5:6" ht="48" x14ac:dyDescent="0.25">
      <c r="E839" s="32" t="s">
        <v>78</v>
      </c>
      <c r="F839" s="22" t="s">
        <v>102</v>
      </c>
    </row>
    <row r="840" spans="5:6" x14ac:dyDescent="0.25">
      <c r="E840" s="19" t="s">
        <v>72</v>
      </c>
      <c r="F840" s="19" t="s">
        <v>72</v>
      </c>
    </row>
    <row r="841" spans="5:6" x14ac:dyDescent="0.25">
      <c r="E841" s="22" t="s">
        <v>51</v>
      </c>
      <c r="F841" s="22" t="s">
        <v>51</v>
      </c>
    </row>
    <row r="842" spans="5:6" x14ac:dyDescent="0.25">
      <c r="E842" s="22" t="s">
        <v>51</v>
      </c>
      <c r="F842" s="22" t="s">
        <v>51</v>
      </c>
    </row>
    <row r="843" spans="5:6" x14ac:dyDescent="0.25">
      <c r="E843" s="19" t="s">
        <v>71</v>
      </c>
      <c r="F843" s="19" t="s">
        <v>71</v>
      </c>
    </row>
    <row r="844" spans="5:6" x14ac:dyDescent="0.25">
      <c r="E844" s="19"/>
      <c r="F844" s="19" t="s">
        <v>71</v>
      </c>
    </row>
    <row r="845" spans="5:6" x14ac:dyDescent="0.25">
      <c r="E845" s="22" t="s">
        <v>33</v>
      </c>
      <c r="F845" s="22" t="s">
        <v>33</v>
      </c>
    </row>
    <row r="846" spans="5:6" ht="25.5" x14ac:dyDescent="0.25">
      <c r="E846" s="25" t="s">
        <v>73</v>
      </c>
      <c r="F846" s="25" t="s">
        <v>73</v>
      </c>
    </row>
    <row r="847" spans="5:6" ht="30" x14ac:dyDescent="0.25">
      <c r="E847" s="1" t="s">
        <v>81</v>
      </c>
      <c r="F847" s="1" t="s">
        <v>81</v>
      </c>
    </row>
    <row r="848" spans="5:6" x14ac:dyDescent="0.25">
      <c r="E848" s="1" t="s">
        <v>23</v>
      </c>
      <c r="F848" s="1" t="s">
        <v>23</v>
      </c>
    </row>
    <row r="849" spans="5:6" x14ac:dyDescent="0.25">
      <c r="E849" s="3" t="s">
        <v>23</v>
      </c>
      <c r="F849" s="22" t="s">
        <v>23</v>
      </c>
    </row>
    <row r="850" spans="5:6" x14ac:dyDescent="0.25">
      <c r="E850" s="1" t="s">
        <v>34</v>
      </c>
      <c r="F850" s="22" t="s">
        <v>34</v>
      </c>
    </row>
    <row r="851" spans="5:6" x14ac:dyDescent="0.25">
      <c r="E851" s="3" t="s">
        <v>104</v>
      </c>
      <c r="F851" s="3" t="s">
        <v>104</v>
      </c>
    </row>
    <row r="852" spans="5:6" ht="45" x14ac:dyDescent="0.25">
      <c r="E852" s="1" t="s">
        <v>70</v>
      </c>
      <c r="F852" s="22"/>
    </row>
    <row r="853" spans="5:6" x14ac:dyDescent="0.25">
      <c r="E853" s="3" t="s">
        <v>23</v>
      </c>
      <c r="F853" s="22" t="s">
        <v>23</v>
      </c>
    </row>
    <row r="854" spans="5:6" x14ac:dyDescent="0.25">
      <c r="E854" s="3" t="s">
        <v>37</v>
      </c>
      <c r="F854" s="22" t="s">
        <v>37</v>
      </c>
    </row>
    <row r="855" spans="5:6" x14ac:dyDescent="0.25">
      <c r="E855" s="1" t="s">
        <v>79</v>
      </c>
      <c r="F855" s="1" t="s">
        <v>79</v>
      </c>
    </row>
    <row r="856" spans="5:6" x14ac:dyDescent="0.25">
      <c r="E856" s="1" t="s">
        <v>23</v>
      </c>
      <c r="F856" s="22" t="s">
        <v>23</v>
      </c>
    </row>
    <row r="857" spans="5:6" ht="30" x14ac:dyDescent="0.25">
      <c r="E857" s="1" t="s">
        <v>69</v>
      </c>
      <c r="F857" s="1"/>
    </row>
    <row r="858" spans="5:6" ht="30" x14ac:dyDescent="0.25">
      <c r="E858" s="3" t="s">
        <v>80</v>
      </c>
      <c r="F858" s="19"/>
    </row>
    <row r="859" spans="5:6" x14ac:dyDescent="0.25">
      <c r="E859" s="3" t="s">
        <v>56</v>
      </c>
      <c r="F859" s="3" t="s">
        <v>56</v>
      </c>
    </row>
    <row r="860" spans="5:6" ht="30" x14ac:dyDescent="0.25">
      <c r="E860" s="3" t="s">
        <v>101</v>
      </c>
      <c r="F860" s="3" t="s">
        <v>100</v>
      </c>
    </row>
    <row r="861" spans="5:6" x14ac:dyDescent="0.25">
      <c r="E861" s="3" t="s">
        <v>34</v>
      </c>
      <c r="F861" s="3" t="s">
        <v>34</v>
      </c>
    </row>
    <row r="862" spans="5:6" x14ac:dyDescent="0.25">
      <c r="E862" s="3" t="s">
        <v>83</v>
      </c>
      <c r="F862" s="3" t="s">
        <v>83</v>
      </c>
    </row>
    <row r="863" spans="5:6" x14ac:dyDescent="0.25">
      <c r="E863" s="3" t="s">
        <v>85</v>
      </c>
      <c r="F863" s="3" t="s">
        <v>85</v>
      </c>
    </row>
    <row r="864" spans="5:6" ht="30" x14ac:dyDescent="0.25">
      <c r="E864" s="3" t="s">
        <v>86</v>
      </c>
      <c r="F864" s="3" t="s">
        <v>86</v>
      </c>
    </row>
    <row r="865" spans="5:6" x14ac:dyDescent="0.25">
      <c r="E865" s="1" t="s">
        <v>87</v>
      </c>
      <c r="F865" s="1" t="s">
        <v>87</v>
      </c>
    </row>
    <row r="866" spans="5:6" x14ac:dyDescent="0.25">
      <c r="E866" s="3" t="s">
        <v>84</v>
      </c>
      <c r="F866" s="3" t="s">
        <v>84</v>
      </c>
    </row>
    <row r="867" spans="5:6" x14ac:dyDescent="0.25">
      <c r="E867" s="1" t="s">
        <v>32</v>
      </c>
      <c r="F867" s="22" t="s">
        <v>32</v>
      </c>
    </row>
    <row r="868" spans="5:6" x14ac:dyDescent="0.25">
      <c r="E868" s="3" t="s">
        <v>88</v>
      </c>
      <c r="F868" s="3"/>
    </row>
    <row r="869" spans="5:6" x14ac:dyDescent="0.25">
      <c r="E869" s="1" t="s">
        <v>90</v>
      </c>
      <c r="F869" s="1" t="s">
        <v>90</v>
      </c>
    </row>
    <row r="870" spans="5:6" x14ac:dyDescent="0.25">
      <c r="E870" s="19" t="s">
        <v>89</v>
      </c>
      <c r="F870" s="19" t="s">
        <v>89</v>
      </c>
    </row>
    <row r="871" spans="5:6" x14ac:dyDescent="0.25">
      <c r="E871" s="3" t="s">
        <v>107</v>
      </c>
      <c r="F871" s="3" t="s">
        <v>107</v>
      </c>
    </row>
    <row r="872" spans="5:6" x14ac:dyDescent="0.25">
      <c r="E872" s="23" t="s">
        <v>98</v>
      </c>
      <c r="F872" s="23" t="s">
        <v>98</v>
      </c>
    </row>
    <row r="873" spans="5:6" x14ac:dyDescent="0.25">
      <c r="E873" s="22" t="s">
        <v>99</v>
      </c>
      <c r="F873" s="22" t="s">
        <v>99</v>
      </c>
    </row>
    <row r="874" spans="5:6" x14ac:dyDescent="0.25">
      <c r="E874" s="3" t="s">
        <v>91</v>
      </c>
      <c r="F874" s="22" t="s">
        <v>91</v>
      </c>
    </row>
    <row r="875" spans="5:6" x14ac:dyDescent="0.25">
      <c r="E875" s="1" t="s">
        <v>20</v>
      </c>
      <c r="F875" s="22" t="s">
        <v>20</v>
      </c>
    </row>
    <row r="876" spans="5:6" x14ac:dyDescent="0.25">
      <c r="E876" s="6" t="s">
        <v>23</v>
      </c>
      <c r="F876" s="22" t="s">
        <v>23</v>
      </c>
    </row>
    <row r="877" spans="5:6" x14ac:dyDescent="0.25">
      <c r="E877" s="22" t="s">
        <v>74</v>
      </c>
      <c r="F877" s="22" t="s">
        <v>74</v>
      </c>
    </row>
    <row r="878" spans="5:6" x14ac:dyDescent="0.25">
      <c r="E878" s="22" t="s">
        <v>49</v>
      </c>
      <c r="F878" s="22" t="s">
        <v>49</v>
      </c>
    </row>
    <row r="879" spans="5:6" x14ac:dyDescent="0.25">
      <c r="E879" s="3" t="s">
        <v>48</v>
      </c>
      <c r="F879" s="22" t="s">
        <v>48</v>
      </c>
    </row>
    <row r="880" spans="5:6" ht="30" x14ac:dyDescent="0.25">
      <c r="E880" s="22" t="s">
        <v>93</v>
      </c>
      <c r="F880" s="22" t="s">
        <v>93</v>
      </c>
    </row>
    <row r="881" spans="5:6" x14ac:dyDescent="0.25">
      <c r="E881" s="3" t="s">
        <v>92</v>
      </c>
      <c r="F881" s="3" t="s">
        <v>92</v>
      </c>
    </row>
    <row r="882" spans="5:6" x14ac:dyDescent="0.25">
      <c r="E882" s="24" t="s">
        <v>94</v>
      </c>
      <c r="F882" s="24" t="s">
        <v>94</v>
      </c>
    </row>
    <row r="883" spans="5:6" x14ac:dyDescent="0.25">
      <c r="E883" s="3" t="s">
        <v>97</v>
      </c>
      <c r="F883" s="3" t="s">
        <v>97</v>
      </c>
    </row>
    <row r="884" spans="5:6" x14ac:dyDescent="0.25">
      <c r="E884" s="22" t="s">
        <v>35</v>
      </c>
      <c r="F884" s="22" t="s">
        <v>35</v>
      </c>
    </row>
    <row r="885" spans="5:6" x14ac:dyDescent="0.25">
      <c r="E885" s="19" t="s">
        <v>17</v>
      </c>
      <c r="F885" s="22" t="s">
        <v>17</v>
      </c>
    </row>
    <row r="886" spans="5:6" ht="30" x14ac:dyDescent="0.25">
      <c r="E886" s="1" t="s">
        <v>81</v>
      </c>
      <c r="F886" s="1" t="s">
        <v>81</v>
      </c>
    </row>
    <row r="887" spans="5:6" x14ac:dyDescent="0.25">
      <c r="E887" s="3" t="s">
        <v>23</v>
      </c>
      <c r="F887" s="22" t="s">
        <v>23</v>
      </c>
    </row>
    <row r="888" spans="5:6" ht="30" x14ac:dyDescent="0.25">
      <c r="E888" s="22" t="s">
        <v>96</v>
      </c>
      <c r="F888" s="22" t="s">
        <v>95</v>
      </c>
    </row>
    <row r="889" spans="5:6" x14ac:dyDescent="0.25">
      <c r="E889" s="3" t="s">
        <v>21</v>
      </c>
      <c r="F889" s="3" t="s">
        <v>21</v>
      </c>
    </row>
    <row r="890" spans="5:6" x14ac:dyDescent="0.25">
      <c r="E890" s="23" t="s">
        <v>27</v>
      </c>
      <c r="F890" s="22" t="s">
        <v>27</v>
      </c>
    </row>
    <row r="891" spans="5:6" x14ac:dyDescent="0.25">
      <c r="E891" s="24" t="s">
        <v>30</v>
      </c>
      <c r="F891" s="24" t="s">
        <v>30</v>
      </c>
    </row>
    <row r="892" spans="5:6" x14ac:dyDescent="0.25">
      <c r="E892" s="24" t="s">
        <v>30</v>
      </c>
      <c r="F892" s="24" t="s">
        <v>30</v>
      </c>
    </row>
    <row r="893" spans="5:6" x14ac:dyDescent="0.25">
      <c r="E893" s="25" t="s">
        <v>30</v>
      </c>
      <c r="F893" s="1" t="s">
        <v>30</v>
      </c>
    </row>
    <row r="894" spans="5:6" x14ac:dyDescent="0.25">
      <c r="E894" s="3" t="s">
        <v>107</v>
      </c>
      <c r="F894" s="3" t="s">
        <v>107</v>
      </c>
    </row>
    <row r="895" spans="5:6" x14ac:dyDescent="0.25">
      <c r="E895" s="3" t="s">
        <v>107</v>
      </c>
      <c r="F895" s="3" t="s">
        <v>107</v>
      </c>
    </row>
    <row r="896" spans="5:6" ht="30" x14ac:dyDescent="0.25">
      <c r="E896" s="3" t="s">
        <v>93</v>
      </c>
      <c r="F896" s="1" t="s">
        <v>93</v>
      </c>
    </row>
    <row r="897" spans="5:6" ht="30" x14ac:dyDescent="0.25">
      <c r="E897" s="3" t="s">
        <v>64</v>
      </c>
      <c r="F897" s="1" t="s">
        <v>64</v>
      </c>
    </row>
    <row r="898" spans="5:6" x14ac:dyDescent="0.25">
      <c r="E898" s="3" t="s">
        <v>108</v>
      </c>
      <c r="F898" s="3" t="s">
        <v>108</v>
      </c>
    </row>
    <row r="899" spans="5:6" x14ac:dyDescent="0.25">
      <c r="E899" s="22" t="s">
        <v>26</v>
      </c>
      <c r="F899" s="22" t="s">
        <v>26</v>
      </c>
    </row>
    <row r="900" spans="5:6" x14ac:dyDescent="0.25">
      <c r="E900" s="1" t="s">
        <v>109</v>
      </c>
      <c r="F900" s="1" t="s">
        <v>109</v>
      </c>
    </row>
    <row r="901" spans="5:6" x14ac:dyDescent="0.25">
      <c r="E901" s="1" t="s">
        <v>88</v>
      </c>
      <c r="F901" s="1"/>
    </row>
    <row r="902" spans="5:6" x14ac:dyDescent="0.25">
      <c r="E902" s="22" t="s">
        <v>35</v>
      </c>
      <c r="F902" s="22" t="s">
        <v>35</v>
      </c>
    </row>
    <row r="903" spans="5:6" x14ac:dyDescent="0.25">
      <c r="E903" s="3" t="s">
        <v>30</v>
      </c>
      <c r="F903" s="1" t="s">
        <v>30</v>
      </c>
    </row>
    <row r="904" spans="5:6" x14ac:dyDescent="0.25">
      <c r="E904" s="3" t="s">
        <v>21</v>
      </c>
      <c r="F904" s="3" t="s">
        <v>21</v>
      </c>
    </row>
    <row r="905" spans="5:6" x14ac:dyDescent="0.25">
      <c r="E905" s="3" t="s">
        <v>21</v>
      </c>
      <c r="F905" s="3" t="s">
        <v>21</v>
      </c>
    </row>
    <row r="906" spans="5:6" ht="30" x14ac:dyDescent="0.25">
      <c r="E906" s="3" t="s">
        <v>110</v>
      </c>
      <c r="F906" s="3" t="s">
        <v>110</v>
      </c>
    </row>
    <row r="907" spans="5:6" x14ac:dyDescent="0.25">
      <c r="E907" s="3" t="s">
        <v>17</v>
      </c>
      <c r="F907" s="1" t="s">
        <v>17</v>
      </c>
    </row>
    <row r="908" spans="5:6" x14ac:dyDescent="0.25">
      <c r="E908" s="22" t="s">
        <v>35</v>
      </c>
      <c r="F908" s="22" t="s">
        <v>35</v>
      </c>
    </row>
    <row r="909" spans="5:6" x14ac:dyDescent="0.25">
      <c r="E909" s="3" t="s">
        <v>111</v>
      </c>
      <c r="F909" s="1"/>
    </row>
    <row r="910" spans="5:6" x14ac:dyDescent="0.25">
      <c r="E910" s="22" t="s">
        <v>49</v>
      </c>
      <c r="F910" s="11" t="s">
        <v>49</v>
      </c>
    </row>
    <row r="911" spans="5:6" x14ac:dyDescent="0.25">
      <c r="E911" s="22" t="s">
        <v>23</v>
      </c>
      <c r="F911" s="11" t="s">
        <v>23</v>
      </c>
    </row>
    <row r="912" spans="5:6" x14ac:dyDescent="0.25">
      <c r="E912" s="22" t="s">
        <v>23</v>
      </c>
      <c r="F912" s="22" t="s">
        <v>23</v>
      </c>
    </row>
    <row r="913" spans="5:6" x14ac:dyDescent="0.25">
      <c r="E913" s="22" t="s">
        <v>112</v>
      </c>
      <c r="F913" s="22" t="s">
        <v>112</v>
      </c>
    </row>
    <row r="914" spans="5:6" x14ac:dyDescent="0.25">
      <c r="E914" s="22" t="s">
        <v>21</v>
      </c>
      <c r="F914" s="22" t="s">
        <v>21</v>
      </c>
    </row>
    <row r="915" spans="5:6" x14ac:dyDescent="0.25">
      <c r="E915" s="22" t="s">
        <v>113</v>
      </c>
      <c r="F915" s="11"/>
    </row>
    <row r="916" spans="5:6" x14ac:dyDescent="0.25">
      <c r="E916" s="22" t="s">
        <v>103</v>
      </c>
      <c r="F916" s="22" t="s">
        <v>103</v>
      </c>
    </row>
    <row r="917" spans="5:6" x14ac:dyDescent="0.25">
      <c r="E917" s="22" t="s">
        <v>75</v>
      </c>
      <c r="F917" s="22" t="s">
        <v>75</v>
      </c>
    </row>
    <row r="918" spans="5:6" x14ac:dyDescent="0.25">
      <c r="E918" s="3" t="s">
        <v>47</v>
      </c>
      <c r="F918" s="3" t="s">
        <v>47</v>
      </c>
    </row>
    <row r="919" spans="5:6" ht="30" x14ac:dyDescent="0.25">
      <c r="E919" s="19" t="s">
        <v>114</v>
      </c>
      <c r="F919" s="22"/>
    </row>
    <row r="920" spans="5:6" x14ac:dyDescent="0.25">
      <c r="E920" s="22" t="s">
        <v>54</v>
      </c>
      <c r="F920" s="22" t="s">
        <v>54</v>
      </c>
    </row>
    <row r="921" spans="5:6" x14ac:dyDescent="0.25">
      <c r="E921" s="22" t="s">
        <v>115</v>
      </c>
      <c r="F921" s="22"/>
    </row>
    <row r="922" spans="5:6" x14ac:dyDescent="0.25">
      <c r="E922" s="22" t="s">
        <v>116</v>
      </c>
      <c r="F922" s="22"/>
    </row>
    <row r="923" spans="5:6" x14ac:dyDescent="0.25">
      <c r="E923" s="22" t="s">
        <v>116</v>
      </c>
      <c r="F923" s="22"/>
    </row>
    <row r="924" spans="5:6" ht="30" x14ac:dyDescent="0.25">
      <c r="E924" s="22" t="s">
        <v>93</v>
      </c>
      <c r="F924" s="22" t="s">
        <v>93</v>
      </c>
    </row>
    <row r="925" spans="5:6" ht="30" x14ac:dyDescent="0.25">
      <c r="E925" s="22" t="s">
        <v>93</v>
      </c>
      <c r="F925" s="22" t="s">
        <v>93</v>
      </c>
    </row>
    <row r="926" spans="5:6" ht="30" x14ac:dyDescent="0.25">
      <c r="E926" s="22" t="s">
        <v>101</v>
      </c>
      <c r="F926" s="22" t="s">
        <v>101</v>
      </c>
    </row>
    <row r="927" spans="5:6" x14ac:dyDescent="0.25">
      <c r="E927" s="22" t="s">
        <v>117</v>
      </c>
      <c r="F927" s="22"/>
    </row>
    <row r="928" spans="5:6" x14ac:dyDescent="0.25">
      <c r="E928" s="22" t="s">
        <v>33</v>
      </c>
      <c r="F928" s="22" t="s">
        <v>33</v>
      </c>
    </row>
    <row r="929" spans="5:6" x14ac:dyDescent="0.25">
      <c r="E929" s="22" t="s">
        <v>23</v>
      </c>
      <c r="F929" s="22" t="s">
        <v>23</v>
      </c>
    </row>
    <row r="930" spans="5:6" x14ac:dyDescent="0.25">
      <c r="E930" s="22" t="s">
        <v>118</v>
      </c>
      <c r="F930" s="22"/>
    </row>
    <row r="931" spans="5:6" x14ac:dyDescent="0.25">
      <c r="E931" s="22" t="s">
        <v>119</v>
      </c>
      <c r="F931" s="22"/>
    </row>
    <row r="932" spans="5:6" x14ac:dyDescent="0.25">
      <c r="E932" s="22" t="s">
        <v>120</v>
      </c>
      <c r="F932" s="22"/>
    </row>
    <row r="933" spans="5:6" x14ac:dyDescent="0.25">
      <c r="E933" s="22" t="s">
        <v>121</v>
      </c>
      <c r="F933" s="22"/>
    </row>
    <row r="934" spans="5:6" x14ac:dyDescent="0.25">
      <c r="E934" s="22" t="s">
        <v>122</v>
      </c>
      <c r="F934" s="22"/>
    </row>
    <row r="935" spans="5:6" x14ac:dyDescent="0.25">
      <c r="E935" s="22" t="s">
        <v>17</v>
      </c>
      <c r="F935" s="22" t="s">
        <v>17</v>
      </c>
    </row>
    <row r="936" spans="5:6" x14ac:dyDescent="0.25">
      <c r="E936" s="22" t="s">
        <v>123</v>
      </c>
      <c r="F936" s="22"/>
    </row>
    <row r="937" spans="5:6" x14ac:dyDescent="0.25">
      <c r="E937" s="22" t="s">
        <v>30</v>
      </c>
      <c r="F937" s="22" t="s">
        <v>30</v>
      </c>
    </row>
    <row r="938" spans="5:6" x14ac:dyDescent="0.25">
      <c r="E938" s="22" t="s">
        <v>54</v>
      </c>
      <c r="F938" s="22" t="s">
        <v>54</v>
      </c>
    </row>
    <row r="939" spans="5:6" x14ac:dyDescent="0.25">
      <c r="E939" s="22" t="s">
        <v>17</v>
      </c>
      <c r="F939" s="22" t="s">
        <v>17</v>
      </c>
    </row>
    <row r="940" spans="5:6" x14ac:dyDescent="0.25">
      <c r="E940" s="22" t="s">
        <v>25</v>
      </c>
      <c r="F940" s="22" t="s">
        <v>25</v>
      </c>
    </row>
    <row r="941" spans="5:6" x14ac:dyDescent="0.25">
      <c r="E941" s="3" t="s">
        <v>24</v>
      </c>
      <c r="F941" s="3" t="s">
        <v>24</v>
      </c>
    </row>
    <row r="942" spans="5:6" x14ac:dyDescent="0.25">
      <c r="E942" s="1" t="s">
        <v>67</v>
      </c>
      <c r="F942" s="1" t="s">
        <v>67</v>
      </c>
    </row>
    <row r="943" spans="5:6" ht="51" x14ac:dyDescent="0.25">
      <c r="E943" s="24" t="s">
        <v>62</v>
      </c>
      <c r="F943" s="59" t="s">
        <v>59</v>
      </c>
    </row>
    <row r="944" spans="5:6" x14ac:dyDescent="0.25">
      <c r="E944" s="22" t="s">
        <v>22</v>
      </c>
      <c r="F944" s="22" t="s">
        <v>22</v>
      </c>
    </row>
    <row r="945" spans="5:6" x14ac:dyDescent="0.25">
      <c r="E945" s="22" t="s">
        <v>23</v>
      </c>
      <c r="F945" s="22" t="s">
        <v>23</v>
      </c>
    </row>
    <row r="946" spans="5:6" x14ac:dyDescent="0.25">
      <c r="E946" s="1" t="s">
        <v>21</v>
      </c>
      <c r="F946" s="1" t="s">
        <v>21</v>
      </c>
    </row>
    <row r="947" spans="5:6" x14ac:dyDescent="0.25">
      <c r="E947" s="1" t="s">
        <v>21</v>
      </c>
      <c r="F947" s="1" t="s">
        <v>21</v>
      </c>
    </row>
    <row r="948" spans="5:6" x14ac:dyDescent="0.25">
      <c r="E948" s="24" t="s">
        <v>30</v>
      </c>
      <c r="F948" s="24" t="s">
        <v>30</v>
      </c>
    </row>
    <row r="949" spans="5:6" x14ac:dyDescent="0.25">
      <c r="E949" s="1" t="s">
        <v>31</v>
      </c>
      <c r="F949" s="22" t="s">
        <v>31</v>
      </c>
    </row>
  </sheetData>
  <mergeCells count="1">
    <mergeCell ref="C1:J1"/>
  </mergeCells>
  <pageMargins left="0.31496062992125984" right="0.31496062992125984" top="0.74803149606299213" bottom="0.74803149606299213" header="0.31496062992125984" footer="0.31496062992125984"/>
  <pageSetup paperSize="8" scale="6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2023</vt:lpstr>
      <vt:lpstr>no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Recita Giovanni</dc:creator>
  <cp:lastModifiedBy>W6</cp:lastModifiedBy>
  <cp:lastPrinted>2023-11-20T09:34:52Z</cp:lastPrinted>
  <dcterms:created xsi:type="dcterms:W3CDTF">2014-01-29T13:24:45Z</dcterms:created>
  <dcterms:modified xsi:type="dcterms:W3CDTF">2024-01-31T10:41:04Z</dcterms:modified>
</cp:coreProperties>
</file>