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6\Desktop\"/>
    </mc:Choice>
  </mc:AlternateContent>
  <xr:revisionPtr revIDLastSave="0" documentId="8_{485C8F47-D78E-4AB8-9526-9FDD43A87771}" xr6:coauthVersionLast="47" xr6:coauthVersionMax="47" xr10:uidLastSave="{00000000-0000-0000-0000-000000000000}"/>
  <bookViews>
    <workbookView xWindow="-120" yWindow="-120" windowWidth="29040" windowHeight="15840" xr2:uid="{D514E964-8A49-449D-A3A6-11E927B3063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0" i="1" l="1"/>
  <c r="J217" i="1"/>
  <c r="J216" i="1"/>
  <c r="J215" i="1"/>
  <c r="J213" i="1"/>
  <c r="J207" i="1"/>
  <c r="J202" i="1"/>
  <c r="J197" i="1"/>
  <c r="J192" i="1"/>
  <c r="J176" i="1"/>
  <c r="J174" i="1"/>
  <c r="J173" i="1"/>
  <c r="J166" i="1"/>
  <c r="J155" i="1"/>
  <c r="J146" i="1"/>
  <c r="J127" i="1"/>
  <c r="J121" i="1"/>
  <c r="J119" i="1"/>
  <c r="J118" i="1"/>
  <c r="J117" i="1"/>
  <c r="J116" i="1"/>
  <c r="J108" i="1"/>
  <c r="J105" i="1"/>
  <c r="J104" i="1"/>
  <c r="J96" i="1"/>
  <c r="J95" i="1"/>
  <c r="J83" i="1"/>
  <c r="J77" i="1"/>
  <c r="J75" i="1"/>
  <c r="J73" i="1"/>
  <c r="J71" i="1"/>
  <c r="J70" i="1"/>
  <c r="J69" i="1"/>
  <c r="J67" i="1"/>
  <c r="J66" i="1"/>
  <c r="J63" i="1"/>
  <c r="J60" i="1"/>
  <c r="J58" i="1"/>
  <c r="J57" i="1"/>
  <c r="J52" i="1"/>
  <c r="J50" i="1"/>
  <c r="J48" i="1"/>
  <c r="J46" i="1"/>
  <c r="J45" i="1"/>
  <c r="J44" i="1"/>
  <c r="J43" i="1"/>
  <c r="J42" i="1"/>
  <c r="J39" i="1"/>
  <c r="J38" i="1"/>
  <c r="J33" i="1"/>
  <c r="J32" i="1"/>
  <c r="J30" i="1"/>
  <c r="J29" i="1"/>
  <c r="J26" i="1"/>
  <c r="J24" i="1"/>
  <c r="J23" i="1"/>
  <c r="J22" i="1"/>
  <c r="J21" i="1"/>
  <c r="J20" i="1"/>
  <c r="J18" i="1"/>
  <c r="J17" i="1"/>
  <c r="J16" i="1"/>
  <c r="J15" i="1"/>
  <c r="J14" i="1"/>
  <c r="J13" i="1"/>
  <c r="J12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<sst xmlns="http://schemas.openxmlformats.org/spreadsheetml/2006/main" count="1396" uniqueCount="559">
  <si>
    <t>Contratti di forniture, beni e servizi
Anno 2024
Dati aggiornati al  31/12/2024</t>
  </si>
  <si>
    <t>Richiedente</t>
  </si>
  <si>
    <t>Oggetto</t>
  </si>
  <si>
    <t>Procedura di scelta del contraente</t>
  </si>
  <si>
    <t>Elenco operatori invitati a presentare offerte</t>
  </si>
  <si>
    <t>Aggiudicatario</t>
  </si>
  <si>
    <t>Importo di aggiudicazione netto IVA</t>
  </si>
  <si>
    <t xml:space="preserve">Data Inizio </t>
  </si>
  <si>
    <t xml:space="preserve">Data Ultimazione </t>
  </si>
  <si>
    <t>Somme liquidate al netto dell'IVA</t>
  </si>
  <si>
    <t>A046CCE2BE</t>
  </si>
  <si>
    <t>Gestione Servizi Mobilità SpA   C.F.. 01469190936</t>
  </si>
  <si>
    <t>GASOLIO PER RISCALDAMENTO</t>
  </si>
  <si>
    <t>AFFIDAMENTO DIRETTO</t>
  </si>
  <si>
    <t>DREOSSO SRL C.F. 01793720309</t>
  </si>
  <si>
    <t>A0474067C1</t>
  </si>
  <si>
    <t>NOLEGGIO PLE</t>
  </si>
  <si>
    <t>RENT SRL C.F. 01300700935</t>
  </si>
  <si>
    <t>A04743F6CB</t>
  </si>
  <si>
    <t>ATTREZZATURA MINUTA E MATERIALE DI CONSUMO MANUTENZIONE DEL VERDE</t>
  </si>
  <si>
    <t>AGRARIA DI PORCIA DI GIORGINI PIETRO E C. SNC C.F. 00066330937</t>
  </si>
  <si>
    <t>A04746CBEC</t>
  </si>
  <si>
    <t>SORVEGLIANZA SANITARIA</t>
  </si>
  <si>
    <t>SANISYSTEM GROUP SPA C.F. 01422190932</t>
  </si>
  <si>
    <t>A0474FE46A</t>
  </si>
  <si>
    <t>ATTREZZATURA MINUTA E MATERIALE DI CONSUMO SEGNALETICA</t>
  </si>
  <si>
    <t>TAGLIARIOL SNC C.F. 01248860932</t>
  </si>
  <si>
    <t>A0475135BE</t>
  </si>
  <si>
    <t>CANCELLERIA</t>
  </si>
  <si>
    <t>CENTER DATA LINE SRL C.F. 01104060932                            MEPA</t>
  </si>
  <si>
    <t>A04752A8B8</t>
  </si>
  <si>
    <t>MATERIALE DI CONSUMO SEGNALETICA</t>
  </si>
  <si>
    <t xml:space="preserve">ZANUTTA SPA C.F. 02717210302 </t>
  </si>
  <si>
    <t>A0475529BA</t>
  </si>
  <si>
    <t>ARREGHINI PAINTS SRL C.F. 01138580285</t>
  </si>
  <si>
    <t>A047582159</t>
  </si>
  <si>
    <t>MANUTENZIONE IMPIANTI ELETTRICI</t>
  </si>
  <si>
    <t>SIPRO DI MAURO PASCUTTO C.F. PSCMRA67P26G888K</t>
  </si>
  <si>
    <t>A047595107</t>
  </si>
  <si>
    <t>LAVORI ELETTRICI</t>
  </si>
  <si>
    <t>PASQUALIGO IMPIANTI SAS di PASQUALIGO MARCO &amp; C. C.F. 01932100934</t>
  </si>
  <si>
    <t>A0475AB32E</t>
  </si>
  <si>
    <t>POTATURE</t>
  </si>
  <si>
    <t>IL GIARDINO SNC C.F. 01101320933</t>
  </si>
  <si>
    <t>A0475AF67A</t>
  </si>
  <si>
    <t>GREENED GIARDINI DI ENDRIGO DAVIDE C.F. NDRDVD97R20G888I</t>
  </si>
  <si>
    <t>A04781E897</t>
  </si>
  <si>
    <t>ATTREZZATURA MANUTENZIONE DEL VERDE</t>
  </si>
  <si>
    <t>MANIAGREEN  SNC C.F. 01827690932</t>
  </si>
  <si>
    <t>A0478291AD</t>
  </si>
  <si>
    <t>MANUTENZIONE ORDINARIA AUTOMEZZI</t>
  </si>
  <si>
    <t>CENTRO SERVIZI AUTO COCOZZA SRL C.F. 01559590938</t>
  </si>
  <si>
    <t>A04786A74F</t>
  </si>
  <si>
    <t>INCARICO RSPP</t>
  </si>
  <si>
    <t>FABRIS SECURITAS SRL C.F. 01679120939</t>
  </si>
  <si>
    <t>A04787A484</t>
  </si>
  <si>
    <t>NOLEGGIO FOTOCOPIATORI</t>
  </si>
  <si>
    <t>CREMONESINI SRL C.F. 00422090936</t>
  </si>
  <si>
    <t>A047883BEF</t>
  </si>
  <si>
    <t>MANUTENZIONE REGISTRATORI DI CASSA</t>
  </si>
  <si>
    <t>IDEALOFFICE SRL C.F. 01430130938</t>
  </si>
  <si>
    <t>A04788A1B9</t>
  </si>
  <si>
    <t>SUPPORTO SERVIZIO RISCOSSIONE CPU</t>
  </si>
  <si>
    <t>ADV SYSTEMS SRLS C.F. 01817880931</t>
  </si>
  <si>
    <t>A0478DA3BD</t>
  </si>
  <si>
    <t>SERVIZIO DI TRASPORTO MONETA</t>
  </si>
  <si>
    <t>MONDIALPOL SPA C.F. 00780120135</t>
  </si>
  <si>
    <t>A0478FCFC8</t>
  </si>
  <si>
    <t>SERVIZIO DI CONTA E ACCREDITO MONETA</t>
  </si>
  <si>
    <t>A04790680B</t>
  </si>
  <si>
    <t>ASSISTENZA INFORMATICA</t>
  </si>
  <si>
    <t>ITSC DI BIASI ALESSANDRO C.F. BSILSN74H14G888R</t>
  </si>
  <si>
    <t>A04790FF76</t>
  </si>
  <si>
    <t>MANUTENZIONE ASCENSORI</t>
  </si>
  <si>
    <t>OTIS SERVIZI SRL C.F. 01729590032</t>
  </si>
  <si>
    <t>A04791FCAB</t>
  </si>
  <si>
    <t>SCHINDLER SPA C.F. 00842990152</t>
  </si>
  <si>
    <t>A047926275</t>
  </si>
  <si>
    <t>RIAM ASCENSORI SRL C.F. 00269940235</t>
  </si>
  <si>
    <t>A04793707D</t>
  </si>
  <si>
    <t>ASSISTENZA SOFTWARE CONTABILITA'</t>
  </si>
  <si>
    <t>SISTEMI PORDENONE UDINE VICENZA SRL C.F.00575750931</t>
  </si>
  <si>
    <t>A0479407E8</t>
  </si>
  <si>
    <t>CANONE PROGRAMMA CONTABILITA'</t>
  </si>
  <si>
    <t>SISTEMI SPA C.F. 08245660017</t>
  </si>
  <si>
    <t>A047BA736D</t>
  </si>
  <si>
    <t>PULIZIE MARANO LAGUNARE</t>
  </si>
  <si>
    <t>OASI SOC. COOP. ARL C.F. 01644980300</t>
  </si>
  <si>
    <t>A047BB6FCA</t>
  </si>
  <si>
    <t>BATTERIE</t>
  </si>
  <si>
    <t>LA CASA DELLA BATTERIA C.F. FRNLCU77P19F205C</t>
  </si>
  <si>
    <t>A047BD9CAD</t>
  </si>
  <si>
    <t>ASSISTENZA SITO WEB</t>
  </si>
  <si>
    <t>MEDIASTUDIO SRL C.F. 01318920939</t>
  </si>
  <si>
    <t>A047BE783C</t>
  </si>
  <si>
    <t>PRODOTTI PER PULIZIA</t>
  </si>
  <si>
    <t>TECNO CLEAN SRL C.F. 01328520935</t>
  </si>
  <si>
    <t>A047CBC802</t>
  </si>
  <si>
    <t>CASSETTE POLISTIROLO PER PESCE</t>
  </si>
  <si>
    <t>I.P.E. SRL C.F. 00340550300</t>
  </si>
  <si>
    <t>A04884C2AF</t>
  </si>
  <si>
    <t>PULICART DI DONATO R. E C. SAS C.F. 00518280300</t>
  </si>
  <si>
    <t>A04888735F</t>
  </si>
  <si>
    <t>SOFTWARE PARCOMETRI</t>
  </si>
  <si>
    <t>ADEL SPA C.F. 002184706438</t>
  </si>
  <si>
    <t>10/1/24</t>
  </si>
  <si>
    <t>04/03/24</t>
  </si>
  <si>
    <t>A048DF91BD</t>
  </si>
  <si>
    <t>SOFTWARE CUP</t>
  </si>
  <si>
    <t>P&amp;G GENETIC SOFTWARE ENGINEERING C.F. PGNGLN69C15C357W</t>
  </si>
  <si>
    <t>11/1/24</t>
  </si>
  <si>
    <t>02/04/24</t>
  </si>
  <si>
    <t>A049452EB7</t>
  </si>
  <si>
    <t xml:space="preserve">TAGLIANDO PANDA </t>
  </si>
  <si>
    <t>SINA SPA C.F. 00218470938</t>
  </si>
  <si>
    <t>12/1/24</t>
  </si>
  <si>
    <t>31/05/24</t>
  </si>
  <si>
    <t>A049549A8D</t>
  </si>
  <si>
    <t>MANUTENZIONE IMPIANTI REFRIGERANTI</t>
  </si>
  <si>
    <t>FRIGOTECNO DI NADAL DARIO E C. SNC C.F. 018555670939</t>
  </si>
  <si>
    <t>A049562F2D</t>
  </si>
  <si>
    <t>SPAZI PUBBLICITARI</t>
  </si>
  <si>
    <t>TRIVENETA SRL C.F. 01641790702</t>
  </si>
  <si>
    <t>23/12/24</t>
  </si>
  <si>
    <t>A04996A2D3</t>
  </si>
  <si>
    <t>CORSI DI FORMAZIONE</t>
  </si>
  <si>
    <t xml:space="preserve">FONDAZIONE OSF IMPRESA SOCIALE C.F. 91079660931 </t>
  </si>
  <si>
    <t>15/1/24</t>
  </si>
  <si>
    <t>31/12/24</t>
  </si>
  <si>
    <t>A049BC32C9</t>
  </si>
  <si>
    <t>BUSTE PER MONETE</t>
  </si>
  <si>
    <t>ORFIX ITALIA SRL C.F. 13262330155</t>
  </si>
  <si>
    <t>A04A6167DA</t>
  </si>
  <si>
    <t>CONSULENZA SERVIZIO COATTIVA</t>
  </si>
  <si>
    <t>OESIS SRL C.F. 04575750270</t>
  </si>
  <si>
    <t>17/1/24</t>
  </si>
  <si>
    <t>A04A656CA9</t>
  </si>
  <si>
    <t>PARCOMETRI</t>
  </si>
  <si>
    <t>FLOWBIRD ITALIA SRL C.F. 04065160964</t>
  </si>
  <si>
    <t>A04B09A55D</t>
  </si>
  <si>
    <t>POLIEND 2000 SRL C.F. 00314220260</t>
  </si>
  <si>
    <t>A04BF2CB73</t>
  </si>
  <si>
    <t>POTATURE CORDENONS</t>
  </si>
  <si>
    <t>A04BF42D9A</t>
  </si>
  <si>
    <t xml:space="preserve">AIUOLE </t>
  </si>
  <si>
    <t>A04C73C2BA</t>
  </si>
  <si>
    <t>OMAGGI PUBBLICITARI</t>
  </si>
  <si>
    <t>SIRI ITALIANA SRL C.F. 04207640279</t>
  </si>
  <si>
    <t>A04C75682D</t>
  </si>
  <si>
    <t>ADESIVI</t>
  </si>
  <si>
    <t>PUNTO PUBBLICITA' DI BALDISSERA TIZIANO C.F. BLDTZN55R03G888C</t>
  </si>
  <si>
    <t>A04CABB54D</t>
  </si>
  <si>
    <t>AGGIORNAMENTO RELAZIONE TECNICA</t>
  </si>
  <si>
    <t>EV TECH SRL C.F. 02731050130</t>
  </si>
  <si>
    <t>A04D5EC194</t>
  </si>
  <si>
    <t>ASSISTENZA SOFTWARE</t>
  </si>
  <si>
    <t>TAROZZI LUCA C.F.TRZLCU66P22A944Z</t>
  </si>
  <si>
    <t>A04D9848C7</t>
  </si>
  <si>
    <t>SERRATURA PORTA AUTOSTAZIONE</t>
  </si>
  <si>
    <t>NT SOLUZIONI METALLICHE DI NADALIN TIZIANO C.F. NDLTZN54B06G888K</t>
  </si>
  <si>
    <t>A04D99DD67</t>
  </si>
  <si>
    <t>TELEFONI</t>
  </si>
  <si>
    <t>ZANETTI ERNESTO SRL C.F. 00389630930</t>
  </si>
  <si>
    <t>A04DD67DDF</t>
  </si>
  <si>
    <t>A04DD79CBA</t>
  </si>
  <si>
    <t>RIPARAZIONI ELETTRICHE</t>
  </si>
  <si>
    <t>CLIMA TECH SRL C.F. 01760750933</t>
  </si>
  <si>
    <t>A04E095D9B</t>
  </si>
  <si>
    <t>PRODOTTI PER DISERBO</t>
  </si>
  <si>
    <t>DANELUZZI MAURIZIO C.F. DNLMRZ60E24E215X</t>
  </si>
  <si>
    <t>A04E264BB0</t>
  </si>
  <si>
    <t>STAMPATI</t>
  </si>
  <si>
    <t>TIPOGRAFIA MARTIN C.F. 02392550907</t>
  </si>
  <si>
    <t>A04E705D94</t>
  </si>
  <si>
    <t>VITERIA 2000 SRL C.F. 01398380939</t>
  </si>
  <si>
    <t>A04E70F5D7</t>
  </si>
  <si>
    <t>ATTREZZATURA PER SEGNALETICA</t>
  </si>
  <si>
    <t>HILTI ITALIA SPA C.F. 00822480158</t>
  </si>
  <si>
    <t>A04ED89E0E</t>
  </si>
  <si>
    <t>MATERIALE DI CONSUMO</t>
  </si>
  <si>
    <t>CICLOTIME SRL C.F. 01902010931</t>
  </si>
  <si>
    <t>A04F3A3711</t>
  </si>
  <si>
    <t>SERVIZI CONTABILI</t>
  </si>
  <si>
    <t xml:space="preserve">O.P. COOP. PESCATORI SAN VITO SOC. COOP C.F. 01641790702 </t>
  </si>
  <si>
    <t>B0BBC5B76B</t>
  </si>
  <si>
    <t>ABBIGLIAMENTO ALTA VISIBILITA'</t>
  </si>
  <si>
    <t>ITALCLEAN SNC C.F. 02218990261</t>
  </si>
  <si>
    <t>B0BF02DADD</t>
  </si>
  <si>
    <t>ABBIGLIAMENTO PERONALIZZATO</t>
  </si>
  <si>
    <t>EURORICAMI DI MANETSCHKA YARCE C.F. YRCMTS67C57Z514F</t>
  </si>
  <si>
    <t>B0BF608FDF</t>
  </si>
  <si>
    <t>RIPARAZIONI ANTINCENDIO</t>
  </si>
  <si>
    <t>AS FIRE SRL C.F. 01828730935</t>
  </si>
  <si>
    <t>B0BFEFC34E</t>
  </si>
  <si>
    <t xml:space="preserve">AGGIORNAMENTO CARTE DI CIRCOLAZIONE </t>
  </si>
  <si>
    <t>TAVELLA SRL C.F. 01223720937</t>
  </si>
  <si>
    <t>B0C6E87F9F</t>
  </si>
  <si>
    <t>RICAMBI PARCOMETRI FLOWBIRD</t>
  </si>
  <si>
    <t>B0CF5844F9</t>
  </si>
  <si>
    <t>ABBIGLIAMENTO AUSILIARI</t>
  </si>
  <si>
    <t xml:space="preserve">FORINT SPA .C.F 00167200245 </t>
  </si>
  <si>
    <t>B0CF9ED8A6</t>
  </si>
  <si>
    <t>POLO PESONALIZZATE</t>
  </si>
  <si>
    <t>L&amp;S SRL C.F. 01502810938</t>
  </si>
  <si>
    <t>B0D0770F19</t>
  </si>
  <si>
    <t>BOLOCCHI VERBALI ACCERTAMENTO</t>
  </si>
  <si>
    <t>TIPOGRAFIA MARTIN C.F. 00192980936</t>
  </si>
  <si>
    <t>B0D6FC68E5</t>
  </si>
  <si>
    <t>ASSISTENZA AUTOMAZIONI</t>
  </si>
  <si>
    <t>SKIDATA SRL C.F. 01220250219</t>
  </si>
  <si>
    <t>B0DA331759</t>
  </si>
  <si>
    <t>SFALCIO AREE VERDI</t>
  </si>
  <si>
    <t>GARDENING DE LUNA C.F. DNLLDR79C17G888U</t>
  </si>
  <si>
    <t>B0DA4919D3</t>
  </si>
  <si>
    <t>SFALCIO BANCHINE</t>
  </si>
  <si>
    <t>B0E59C0E48</t>
  </si>
  <si>
    <t>RIFACIMENTO AIUOLE E FIORIERE</t>
  </si>
  <si>
    <t>CAPORALE STEFANO C.F.CPRSFN99B25E098U</t>
  </si>
  <si>
    <t>B0E60D024E</t>
  </si>
  <si>
    <t>SFALCIO ERBA</t>
  </si>
  <si>
    <t>VERDESERVIZI SRLS C.F. 01799820939</t>
  </si>
  <si>
    <t>B0EC76BE81</t>
  </si>
  <si>
    <t>B0F565918B</t>
  </si>
  <si>
    <t>SFALCIO MARCIAPIEDI</t>
  </si>
  <si>
    <t>B11868EDAE</t>
  </si>
  <si>
    <t>BATTERIA DUCATO</t>
  </si>
  <si>
    <t>B11D1FBBF9</t>
  </si>
  <si>
    <t>PIANO DI COMUNICAZIONE PARK</t>
  </si>
  <si>
    <t>D&amp;Co SRL C.F. 01719000935</t>
  </si>
  <si>
    <t>B151AB66EB</t>
  </si>
  <si>
    <t>TICKET AUTOMAZIONE</t>
  </si>
  <si>
    <t>B15631C5A9</t>
  </si>
  <si>
    <t>SFALCIO CIGLI S.MARTINO AL T.</t>
  </si>
  <si>
    <t>CANDIDO ENRICH C.F. CNDNCH71B02I403T</t>
  </si>
  <si>
    <t>B156411FD4</t>
  </si>
  <si>
    <t xml:space="preserve">TARGHE </t>
  </si>
  <si>
    <t>LA STAMPERIA MARCONI SNC C.F. 01653420933</t>
  </si>
  <si>
    <t>B15651FEA4</t>
  </si>
  <si>
    <t>CARTA PARCOMETRI E STAMPANTI</t>
  </si>
  <si>
    <t>DIAGRAM CARTA SRL C.F. 02959490240</t>
  </si>
  <si>
    <t>B1586610A2</t>
  </si>
  <si>
    <t>SFALCIO CIGLI VALVASONE</t>
  </si>
  <si>
    <t>B160F1938B</t>
  </si>
  <si>
    <t>RICAMBI PARCOMETRI SOLARI</t>
  </si>
  <si>
    <t>AD.EL SRL C.F.02316320270</t>
  </si>
  <si>
    <t>B161D9BC6C</t>
  </si>
  <si>
    <t>PUBBLICAZIONE</t>
  </si>
  <si>
    <t>EURO'92 SAS C.F. 01149980938</t>
  </si>
  <si>
    <t>B175F0058F</t>
  </si>
  <si>
    <t>RIPARAZIONE PANNELLO LUMINOSO</t>
  </si>
  <si>
    <t>VIDEOMOBILE SRL C.F. 03994050262</t>
  </si>
  <si>
    <t>B17BA5FC6A</t>
  </si>
  <si>
    <t>STAMPA BILANCIO</t>
  </si>
  <si>
    <t>TIPOLITOGRAFIA MARTIN SNC C.F. 02392550907</t>
  </si>
  <si>
    <t>B17C6BC045</t>
  </si>
  <si>
    <t>CANONE GESTIONE DA REMOTO PARCOMETRI CODROIPO</t>
  </si>
  <si>
    <t>B17CBCEF65</t>
  </si>
  <si>
    <t>TRATTORINO RASAERBA</t>
  </si>
  <si>
    <t>B18759F277</t>
  </si>
  <si>
    <t>DPI CREME SOLARI</t>
  </si>
  <si>
    <t>CENTRODET SPA C.F. 02533140287</t>
  </si>
  <si>
    <t>B187632BC3</t>
  </si>
  <si>
    <t>ELICA</t>
  </si>
  <si>
    <t>B18B2C36E6</t>
  </si>
  <si>
    <t>PORTONI MERCATO ITTICO</t>
  </si>
  <si>
    <t>AL.BO DI BOTTI SIMONE E C. SAS C.F. 00432810307</t>
  </si>
  <si>
    <t>B193046A3C</t>
  </si>
  <si>
    <t>ZAINI PERSONALIZZATI</t>
  </si>
  <si>
    <t>B1B95B2074</t>
  </si>
  <si>
    <t>SFALCI MORTEGLIANO</t>
  </si>
  <si>
    <t>B1B9AE9E1D</t>
  </si>
  <si>
    <t>SFALCI ZOPPOLA</t>
  </si>
  <si>
    <t>B1B9D930EF</t>
  </si>
  <si>
    <t>B1BA066591</t>
  </si>
  <si>
    <t>B1D40DC23A</t>
  </si>
  <si>
    <t>RICAMBI IMPIANTO AUTOSTAZIONE</t>
  </si>
  <si>
    <t>CADEL SRL C.F. 01375570932</t>
  </si>
  <si>
    <t>B1D7E114B1</t>
  </si>
  <si>
    <t>B1DC7490BC</t>
  </si>
  <si>
    <t>BIGLIETTI DA VISITA</t>
  </si>
  <si>
    <t>B1E3EE4454</t>
  </si>
  <si>
    <t>ANALISI LIRIODENDRON</t>
  </si>
  <si>
    <t>SUPERALBERI SRL C.F. 02796920300</t>
  </si>
  <si>
    <t>B1E4261541</t>
  </si>
  <si>
    <t>SFALCIO FIUME VENETO</t>
  </si>
  <si>
    <t>B1F1651AB7</t>
  </si>
  <si>
    <t xml:space="preserve">BATTERIA </t>
  </si>
  <si>
    <t>B1F5F3A591</t>
  </si>
  <si>
    <t>IMPIANTI PER AFFISSIONI</t>
  </si>
  <si>
    <t>DUE VALLI PUBBLICITÀ SRL C.F. 03367740986</t>
  </si>
  <si>
    <t>B1F73A9254</t>
  </si>
  <si>
    <t>POTATURE E AIUOLE FIUME VENETO</t>
  </si>
  <si>
    <t>AL CILIEGIO SC C.F. 01457430930</t>
  </si>
  <si>
    <t>B1F74BE6E9</t>
  </si>
  <si>
    <t>SFALCIO CIGLI</t>
  </si>
  <si>
    <t>VIRIDIS SC C.F. 01410280935</t>
  </si>
  <si>
    <t>B1F7AF148C</t>
  </si>
  <si>
    <t>ASSISTENZA CELLE FRIGO</t>
  </si>
  <si>
    <t>B1FCA77480</t>
  </si>
  <si>
    <t>MEMORIA SIM REGISTRATORE DI CASSA</t>
  </si>
  <si>
    <t>B2020215B5</t>
  </si>
  <si>
    <t>GESTIONE TRASPORTI</t>
  </si>
  <si>
    <t>GRANZO NICOLA C.F. GRNNCL60S26F241J</t>
  </si>
  <si>
    <t>B20A553046</t>
  </si>
  <si>
    <t>VASCA INFERIORE</t>
  </si>
  <si>
    <t>B20A4A50AF</t>
  </si>
  <si>
    <t>B2160A76CF</t>
  </si>
  <si>
    <t>PC FISSO</t>
  </si>
  <si>
    <t>ITSC SRL</t>
  </si>
  <si>
    <t>B2200AB360</t>
  </si>
  <si>
    <t>CONTROLLORE CON DISPLAY</t>
  </si>
  <si>
    <t>B2237A519C</t>
  </si>
  <si>
    <t>SFALCIO ERTO E CASSO</t>
  </si>
  <si>
    <t>VALCELLINA COOPERATIVA S.C. C.F. 00626140933</t>
  </si>
  <si>
    <t>B2245B9FB5</t>
  </si>
  <si>
    <t>BADGE</t>
  </si>
  <si>
    <t>EURO TIME SNC C.F. 01864040306</t>
  </si>
  <si>
    <t>B2347FCF88</t>
  </si>
  <si>
    <t>ADESIVI AUTOMEZZI</t>
  </si>
  <si>
    <t>B235ECF557</t>
  </si>
  <si>
    <t>NOLEGGIO BAGNI</t>
  </si>
  <si>
    <t>ECO SISTEMI SRL C.F. 03912150483</t>
  </si>
  <si>
    <t>B23E81B264</t>
  </si>
  <si>
    <t>LAVORI DI SOSTITUZIONE INFISSI</t>
  </si>
  <si>
    <t>COPAS SRL C.F. 01329000937</t>
  </si>
  <si>
    <t>B24215B0E8</t>
  </si>
  <si>
    <t>B242800C9A</t>
  </si>
  <si>
    <t>IMPIANTO CLIMATIZZAZIONE PIANO 2</t>
  </si>
  <si>
    <t>B242A7EB19</t>
  </si>
  <si>
    <t>OMAGGI PERSONALIZZATI</t>
  </si>
  <si>
    <t>B24821D9BF</t>
  </si>
  <si>
    <t>LAVORI EDILI VARI AUTOSTAZIONE</t>
  </si>
  <si>
    <t>EDIL LIBERO SRL C.F. 01950220937</t>
  </si>
  <si>
    <t>B24D5F9DB2</t>
  </si>
  <si>
    <t>ARREDO URBANO</t>
  </si>
  <si>
    <t>METALCO SRL C.F. 04299810269</t>
  </si>
  <si>
    <t>B25167CA4F</t>
  </si>
  <si>
    <t>B251980763</t>
  </si>
  <si>
    <t>B25695260F</t>
  </si>
  <si>
    <t>TELEMACO</t>
  </si>
  <si>
    <t>INFOCAMERE C.F. 02313821007</t>
  </si>
  <si>
    <t>B2569E2CE2</t>
  </si>
  <si>
    <t>LICENZE ANTIVIRUS</t>
  </si>
  <si>
    <t>B2577A5829</t>
  </si>
  <si>
    <t>PROMOZIONE PARK</t>
  </si>
  <si>
    <t>B26898AE88</t>
  </si>
  <si>
    <t>B26DFED86A</t>
  </si>
  <si>
    <t>CARTA PARCOMETRI</t>
  </si>
  <si>
    <t>B276BBC815</t>
  </si>
  <si>
    <t>BATTERIA GOLF</t>
  </si>
  <si>
    <t>B2755C255D</t>
  </si>
  <si>
    <t>PULIZIA VETRATE AUTOSTAZIONE</t>
  </si>
  <si>
    <t>COOP. SOC. KARPOS C.F. 01500940935</t>
  </si>
  <si>
    <t>B2789FCEA0</t>
  </si>
  <si>
    <t>LICENZA TIMBRATURE</t>
  </si>
  <si>
    <t>B278CDBD2B</t>
  </si>
  <si>
    <t>CORPI ILLUMINANTI</t>
  </si>
  <si>
    <t>MACROLUX SRL C.F. 03547130264</t>
  </si>
  <si>
    <t>B27A5333FD</t>
  </si>
  <si>
    <t>ABBATTIMENTO ALBERI</t>
  </si>
  <si>
    <t>B282E07DFF</t>
  </si>
  <si>
    <t>DE NARDI E VECCHIATO SRLS C.F. 01775360934</t>
  </si>
  <si>
    <t>B282EC7C71</t>
  </si>
  <si>
    <t>B2857A55F7</t>
  </si>
  <si>
    <t>SOSTITUZIONE FARETTI</t>
  </si>
  <si>
    <t>B2861543B4</t>
  </si>
  <si>
    <t>DOGHE PANCHINE</t>
  </si>
  <si>
    <t>PAGOTTO SRL C.F. 02134140264</t>
  </si>
  <si>
    <t>B28A8F0BBD</t>
  </si>
  <si>
    <t>RIPRISTINO POMPE DI CALORE</t>
  </si>
  <si>
    <t>B28CAE1E20</t>
  </si>
  <si>
    <t>BATTERIA AUTOMEZZO</t>
  </si>
  <si>
    <t>B29198EB02</t>
  </si>
  <si>
    <t>RIMOZIONE RAMI</t>
  </si>
  <si>
    <t>B291A40DE5</t>
  </si>
  <si>
    <t>ATTREZZATURA INFORMATICA</t>
  </si>
  <si>
    <t>B2998DB84E</t>
  </si>
  <si>
    <t>PRODOTTI PER PULIZIE</t>
  </si>
  <si>
    <t>B29CBFB8DD</t>
  </si>
  <si>
    <t>SFALCIO CIGLI E PARACARRI</t>
  </si>
  <si>
    <t>B2A81431F7</t>
  </si>
  <si>
    <t>PRIMA PAGINA ITALIA SRLS C.F. 01980030892</t>
  </si>
  <si>
    <t>B2B09D44B1</t>
  </si>
  <si>
    <t>OPERE EDILI PARK CANDIANI</t>
  </si>
  <si>
    <t>B2B13B1862</t>
  </si>
  <si>
    <t>CAPPELLINI PERSONALIZZATI</t>
  </si>
  <si>
    <t>B2BA89EE1F</t>
  </si>
  <si>
    <t>PRODOTTI PER LA PULIZIA</t>
  </si>
  <si>
    <t>TECNO CLEAN SRL C.F. 0965210931</t>
  </si>
  <si>
    <t>B2BB8A79AE</t>
  </si>
  <si>
    <t>SFALCIO CIGLI AZZANO X</t>
  </si>
  <si>
    <t>VERDE SERVIZI SRLS C.F.01799820939</t>
  </si>
  <si>
    <t>B2C5EFBBCE</t>
  </si>
  <si>
    <t>PULIZIA MARCIAPIEDI ROVEREDO</t>
  </si>
  <si>
    <t>B2CCADD2E9</t>
  </si>
  <si>
    <t>NOLEGGIO PIATTAFORMA</t>
  </si>
  <si>
    <t>B2D91FE675</t>
  </si>
  <si>
    <t>POTATURA PINI MARITTIMI</t>
  </si>
  <si>
    <t>B2E9E3B1EA</t>
  </si>
  <si>
    <t>VALVOLE IMPANTO ANTINCENDIO</t>
  </si>
  <si>
    <t>B2EC52E63D</t>
  </si>
  <si>
    <t>TARGA CON SOSTEGNO</t>
  </si>
  <si>
    <t>B2EC8D2759</t>
  </si>
  <si>
    <t>FABBRICATORE DI GHIACCIO</t>
  </si>
  <si>
    <t>B2EF704679</t>
  </si>
  <si>
    <t>B2EF73A30A</t>
  </si>
  <si>
    <t>B2F4507710</t>
  </si>
  <si>
    <t>PULIZIE CENTRO SPORTIVO</t>
  </si>
  <si>
    <t>TI SERVICE SRL C.F. 01641160930</t>
  </si>
  <si>
    <t>B2FD37C63C</t>
  </si>
  <si>
    <t>NOLEGGIO TORRE FARO</t>
  </si>
  <si>
    <t>CGTE SPA C.F. 09217770156</t>
  </si>
  <si>
    <t>B2FFC874E3</t>
  </si>
  <si>
    <t>DEFIBRILLATORE</t>
  </si>
  <si>
    <t>B2FFDAE853</t>
  </si>
  <si>
    <t>B3115B3CA7</t>
  </si>
  <si>
    <t>DISERBO</t>
  </si>
  <si>
    <t>B31B480893</t>
  </si>
  <si>
    <t>SFALCIO CIGLI ZOPPOLA</t>
  </si>
  <si>
    <t>B31AD23507</t>
  </si>
  <si>
    <t>B31DEEB9B4</t>
  </si>
  <si>
    <t>ALLESTIMENTO FIORIERE</t>
  </si>
  <si>
    <t>B3249E83D4</t>
  </si>
  <si>
    <t>ALLESTIMENTO ROTATORIA</t>
  </si>
  <si>
    <t>B327B638F6</t>
  </si>
  <si>
    <t>B327D0E955</t>
  </si>
  <si>
    <t>TESSERE DI PROSSIMITA'</t>
  </si>
  <si>
    <t>B3291EF42C</t>
  </si>
  <si>
    <t>B32ED998EC</t>
  </si>
  <si>
    <t>B331E9DBDB</t>
  </si>
  <si>
    <t>SOSTITUZIONE VETRO AUTOMEZZO</t>
  </si>
  <si>
    <t>CARROZZERIA STOLFO RAIMONDO C.F. STLRND61C31G888V</t>
  </si>
  <si>
    <t>B332122024</t>
  </si>
  <si>
    <t>ASSISTENZA LEGALE</t>
  </si>
  <si>
    <t>AVV. MASSIMO CALCAGNILE C.F. CLCMSM75A22L424O</t>
  </si>
  <si>
    <t>B332261761</t>
  </si>
  <si>
    <t>B33270E32E</t>
  </si>
  <si>
    <t>RIPRISTINO CAMPI SPORTIVI</t>
  </si>
  <si>
    <t>IL GIRASOLE SERVIZI SRL C.F. 01850770932</t>
  </si>
  <si>
    <t>B3362D1450</t>
  </si>
  <si>
    <t>RIPARAZIONE PIASTRA ELETTRICA</t>
  </si>
  <si>
    <t>CANTON PROFESSIONAL SRL C.F. 01507770939</t>
  </si>
  <si>
    <t>B33B920DAC</t>
  </si>
  <si>
    <t>B345BEB4FB</t>
  </si>
  <si>
    <t>B34E69D974</t>
  </si>
  <si>
    <t>LAVAPAVIMENTI</t>
  </si>
  <si>
    <t>B34F859BFA</t>
  </si>
  <si>
    <t>RIPARAZIONE ELETTRODOMESTICI</t>
  </si>
  <si>
    <t>B35433EA0A</t>
  </si>
  <si>
    <t>B35BFF2291</t>
  </si>
  <si>
    <t xml:space="preserve">PIEMME SPA C.F. 08526500155 </t>
  </si>
  <si>
    <t>B35DCBB3A8</t>
  </si>
  <si>
    <t>RIPARAZIONE PALESTRA</t>
  </si>
  <si>
    <t>BOTTACIN EMANUELE OPERE EDILI C.F. BTTMNL81H15G888X</t>
  </si>
  <si>
    <t>B3617AE923</t>
  </si>
  <si>
    <t>TAGLIANDI ABBONAMENTI</t>
  </si>
  <si>
    <t>B361E2D57E</t>
  </si>
  <si>
    <t>SERVIZI DI PROTEZIONE FIREWALL</t>
  </si>
  <si>
    <t>B37DEEF91D</t>
  </si>
  <si>
    <t>NOLEGGIO FABBRICATORE DI GHIACCIO</t>
  </si>
  <si>
    <t>B3B6B16775</t>
  </si>
  <si>
    <t xml:space="preserve">CONSULENZA LEGALE </t>
  </si>
  <si>
    <t>B3C2FD96EC</t>
  </si>
  <si>
    <t>STAMPANTI</t>
  </si>
  <si>
    <t>IDLOG SRL C.F. 05233560969</t>
  </si>
  <si>
    <t>B3F40E6F14</t>
  </si>
  <si>
    <t>B3F5EEB4F4</t>
  </si>
  <si>
    <t>RICAMBI PARCOMETRO SOLARI</t>
  </si>
  <si>
    <t>B40ED09E56</t>
  </si>
  <si>
    <t>PRATO FIORITO</t>
  </si>
  <si>
    <t>B40EE68002</t>
  </si>
  <si>
    <t>TAPPETI</t>
  </si>
  <si>
    <t>B40FA087DF</t>
  </si>
  <si>
    <t>B41168061F</t>
  </si>
  <si>
    <t>DERATIZZAZIONE</t>
  </si>
  <si>
    <t>B41E8D586B</t>
  </si>
  <si>
    <t>MANUTENZIONE FONTANA</t>
  </si>
  <si>
    <t>IRRIGAZIONE VERDE SRL C.F. 02756300303</t>
  </si>
  <si>
    <t>B41E99CCA2</t>
  </si>
  <si>
    <t>PULIZIA SCHIUMA FONTANA</t>
  </si>
  <si>
    <t>B41EAEA046</t>
  </si>
  <si>
    <t>B41F1DDC56</t>
  </si>
  <si>
    <t>MANUTENZIONE VERDE FIUME VENETO</t>
  </si>
  <si>
    <t>B41F373B61</t>
  </si>
  <si>
    <t>RIPARAZIONE PDC AUTOSTAZIONE</t>
  </si>
  <si>
    <t>B41F534DE7</t>
  </si>
  <si>
    <t>ADESIVI TESSERE PARK</t>
  </si>
  <si>
    <t>B4271C8C04</t>
  </si>
  <si>
    <t xml:space="preserve">PRODOTTI PULIZIE </t>
  </si>
  <si>
    <t>B43A67AA56</t>
  </si>
  <si>
    <t>CANONE ASSISTENZA</t>
  </si>
  <si>
    <t>B445DF75B0</t>
  </si>
  <si>
    <t>MANUTENZIONE CENTRALE TERMICA</t>
  </si>
  <si>
    <t>B44A22F171</t>
  </si>
  <si>
    <t>PULIZIE APPARTAMENTO DE MARCHI</t>
  </si>
  <si>
    <t>B44A2B60D9</t>
  </si>
  <si>
    <t>RIPARAZIONE LAVAPAVIMENTO</t>
  </si>
  <si>
    <t>B44BBAFC81</t>
  </si>
  <si>
    <t>CARTELLI</t>
  </si>
  <si>
    <t>SINCROMIA SRL C.F. 01721710935</t>
  </si>
  <si>
    <t>B4552DCD94</t>
  </si>
  <si>
    <t>B461785798</t>
  </si>
  <si>
    <t>AGGIORNAMENTO TECNOLOGICO PARK</t>
  </si>
  <si>
    <t>COMARK SRL C.F.02327660300</t>
  </si>
  <si>
    <t>B4621BB4BD</t>
  </si>
  <si>
    <t xml:space="preserve">PENNE </t>
  </si>
  <si>
    <t>EXCLAMA SRL C.F. 04116660269</t>
  </si>
  <si>
    <t>B4626E2536</t>
  </si>
  <si>
    <t>B462E9F7FB</t>
  </si>
  <si>
    <t>MANUTNZIONE SERRATURA</t>
  </si>
  <si>
    <t>SCAPOLAN MICHELE C.F. SCPMHL71R24G888Q</t>
  </si>
  <si>
    <t>B4683D162A</t>
  </si>
  <si>
    <t>POTATURA ALBERI</t>
  </si>
  <si>
    <t>B475124686</t>
  </si>
  <si>
    <t>MANUTENZIONE PDC</t>
  </si>
  <si>
    <t>B480A8A568</t>
  </si>
  <si>
    <t>SERVIZI SANITARI MARANO</t>
  </si>
  <si>
    <t>BIOLOGICAL RESEARCH SOC.COOP. C.F. 02251410300</t>
  </si>
  <si>
    <t>B487FE2B31</t>
  </si>
  <si>
    <t>BUSTE PORTA PENNE</t>
  </si>
  <si>
    <t>B4891C09C7</t>
  </si>
  <si>
    <t>ASSISTENZA COATTIVA</t>
  </si>
  <si>
    <t>MUNICIPIA SPA C.F. 01973900838</t>
  </si>
  <si>
    <t>B48A40E4CB</t>
  </si>
  <si>
    <t>AFFISSIONI</t>
  </si>
  <si>
    <t>PICARIN PUBBLICITA' DI SCARAMUZZA MAURO C.F. SCRMRA64D03L736O</t>
  </si>
  <si>
    <t>B48CB53CC8</t>
  </si>
  <si>
    <t>AFFISSIONI ALTRI COMUNI</t>
  </si>
  <si>
    <t>JET SRLS A SOCIO UNICO C.F. 01873450934</t>
  </si>
  <si>
    <t>B4935A59CA</t>
  </si>
  <si>
    <t>CENTRALINA IMPIANTO AUTOSTAZIONE</t>
  </si>
  <si>
    <t>B4A47478E1</t>
  </si>
  <si>
    <t>MANUTENZIONE IMPIANTO SAT</t>
  </si>
  <si>
    <t>AUSIO VIDEO CENTER DI MAURO BALETTI C.F. BLTMRA67S28G888W</t>
  </si>
  <si>
    <t>B4A9E40E88</t>
  </si>
  <si>
    <t>SERVIZI AMMINISTRATIVI</t>
  </si>
  <si>
    <t>O.P. COOP. PESCATORI SAN VITO SOC. COOP C.F. 00386860308</t>
  </si>
  <si>
    <t>B4AB6CE1EB</t>
  </si>
  <si>
    <t>ASSISTENZA SPRING</t>
  </si>
  <si>
    <t>B4B647C51E</t>
  </si>
  <si>
    <t>PANNELLI</t>
  </si>
  <si>
    <t>B4C62B7150</t>
  </si>
  <si>
    <t>CONSERVAZIONE FATTURE</t>
  </si>
  <si>
    <t>B4D7B14E40</t>
  </si>
  <si>
    <t>ADEGUAMENTO REGOLAEMNTO ACQUISTI</t>
  </si>
  <si>
    <t>AURA LEGAL SBTA a RL C.F. 05481690286</t>
  </si>
  <si>
    <t>B4E62C61BA</t>
  </si>
  <si>
    <t>ANTIVIRUS</t>
  </si>
  <si>
    <t>B4E7864885</t>
  </si>
  <si>
    <t>LAVORI EDILI PARK</t>
  </si>
  <si>
    <t>B4ED914286</t>
  </si>
  <si>
    <t>B4EF0DB1AD</t>
  </si>
  <si>
    <t>MANUTENZIONE IMPIANTO TERMICO AUTOSTAZIONE</t>
  </si>
  <si>
    <t>B508B007EF</t>
  </si>
  <si>
    <t>MANUNTENZIONE IMPIANTI VIDEOSORVEGLIANZA</t>
  </si>
  <si>
    <t>OMNISYS DI AZZANO DINO C.F. ZZNDNI65L24G888E</t>
  </si>
  <si>
    <t>B5092B8695</t>
  </si>
  <si>
    <t>GESTIONE SERVIZI AMBIENTALI</t>
  </si>
  <si>
    <t>NORMAQ SRL C.F. 02811600300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</si>
</sst>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2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rgb="FF474747"/>
      <name val="Calibri"/>
      <family val="2"/>
      <scheme val="minor"/>
    </font>
    <font>
      <sz val="11"/>
      <color indexed="8"/>
      <name val="Calibri"/>
      <family val="2"/>
    </font>
    <font>
      <sz val="11"/>
      <color rgb="FF47474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7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4" fontId="0" fillId="2" borderId="2" xfId="0" applyNumberFormat="1" applyFill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vertical="center" wrapText="1"/>
    </xf>
    <xf numFmtId="164" fontId="8" fillId="2" borderId="2" xfId="0" quotePrefix="1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11" fontId="0" fillId="0" borderId="2" xfId="0" quotePrefix="1" applyNumberForma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right" vertical="center" wrapText="1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3CAE-E473-4AD4-9920-85D15EFBD0C2}">
  <dimension ref="A1:N230"/>
  <sheetViews>
    <sheetView tabSelected="1" workbookViewId="0">
      <selection activeCell="A2" sqref="A2"/>
    </sheetView>
  </sheetViews>
  <sheetFormatPr defaultColWidth="33.5703125" defaultRowHeight="15" x14ac:dyDescent="0.25"/>
  <cols>
    <col min="1" max="1" width="26.7109375" style="1" customWidth="1"/>
    <col min="2" max="2" width="24.5703125" style="2" customWidth="1"/>
    <col min="3" max="3" width="41.7109375" style="2" customWidth="1"/>
    <col min="4" max="4" width="26.85546875" style="2" customWidth="1"/>
    <col min="5" max="6" width="45.7109375" style="5" customWidth="1"/>
    <col min="7" max="7" width="16.140625" style="52" customWidth="1"/>
    <col min="8" max="9" width="14" style="52" customWidth="1"/>
    <col min="10" max="10" width="16.42578125" style="52" customWidth="1"/>
    <col min="11" max="11" width="14.28515625" style="4" customWidth="1"/>
    <col min="12" max="12" width="33.5703125" style="5"/>
    <col min="13" max="14" width="33.5703125" style="6"/>
    <col min="15" max="16384" width="33.5703125" style="5"/>
  </cols>
  <sheetData>
    <row r="1" spans="1:14" ht="91.15" customHeight="1" x14ac:dyDescent="0.25">
      <c r="C1" s="3" t="s">
        <v>0</v>
      </c>
      <c r="D1" s="3"/>
      <c r="E1" s="3"/>
      <c r="F1" s="3"/>
      <c r="G1" s="3"/>
      <c r="H1" s="3"/>
      <c r="I1" s="3"/>
      <c r="J1" s="3"/>
    </row>
    <row r="2" spans="1:14" s="1" customFormat="1" ht="60" customHeight="1" x14ac:dyDescent="0.25">
      <c r="A2" s="7"/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1" t="s">
        <v>6</v>
      </c>
      <c r="H2" s="12" t="s">
        <v>7</v>
      </c>
      <c r="I2" s="12" t="s">
        <v>8</v>
      </c>
      <c r="J2" s="11" t="s">
        <v>9</v>
      </c>
      <c r="K2" s="13"/>
      <c r="L2" s="13"/>
      <c r="M2" s="14"/>
      <c r="N2" s="14"/>
    </row>
    <row r="3" spans="1:14" s="1" customFormat="1" ht="60" customHeight="1" x14ac:dyDescent="0.25">
      <c r="A3" s="15" t="s">
        <v>10</v>
      </c>
      <c r="B3" s="16" t="s">
        <v>11</v>
      </c>
      <c r="C3" s="17" t="s">
        <v>12</v>
      </c>
      <c r="D3" s="18" t="s">
        <v>13</v>
      </c>
      <c r="E3" s="19" t="s">
        <v>14</v>
      </c>
      <c r="F3" s="19" t="s">
        <v>14</v>
      </c>
      <c r="G3" s="20">
        <v>1157</v>
      </c>
      <c r="H3" s="21">
        <v>45293</v>
      </c>
      <c r="I3" s="21">
        <v>45384</v>
      </c>
      <c r="J3" s="20">
        <v>1213</v>
      </c>
      <c r="K3" s="13"/>
      <c r="L3" s="13"/>
      <c r="M3" s="14"/>
      <c r="N3" s="14"/>
    </row>
    <row r="4" spans="1:14" s="6" customFormat="1" ht="50.1" customHeight="1" x14ac:dyDescent="0.25">
      <c r="A4" s="15" t="s">
        <v>15</v>
      </c>
      <c r="B4" s="22" t="s">
        <v>11</v>
      </c>
      <c r="C4" s="22" t="s">
        <v>16</v>
      </c>
      <c r="D4" s="23" t="s">
        <v>13</v>
      </c>
      <c r="E4" s="19" t="s">
        <v>17</v>
      </c>
      <c r="F4" s="19" t="s">
        <v>17</v>
      </c>
      <c r="G4" s="20">
        <v>4800</v>
      </c>
      <c r="H4" s="21">
        <v>45295</v>
      </c>
      <c r="I4" s="21">
        <v>45376</v>
      </c>
      <c r="J4" s="20">
        <f>570+901.49+285+79</f>
        <v>1835.49</v>
      </c>
      <c r="K4" s="5"/>
      <c r="L4" s="24"/>
      <c r="M4" s="25"/>
    </row>
    <row r="5" spans="1:14" s="6" customFormat="1" ht="50.1" customHeight="1" x14ac:dyDescent="0.25">
      <c r="A5" s="15" t="s">
        <v>18</v>
      </c>
      <c r="B5" s="22" t="s">
        <v>11</v>
      </c>
      <c r="C5" s="22" t="s">
        <v>19</v>
      </c>
      <c r="D5" s="23" t="s">
        <v>13</v>
      </c>
      <c r="E5" s="26" t="s">
        <v>20</v>
      </c>
      <c r="F5" s="26" t="s">
        <v>20</v>
      </c>
      <c r="G5" s="20">
        <v>2500</v>
      </c>
      <c r="H5" s="21">
        <v>45295</v>
      </c>
      <c r="I5" s="21">
        <v>45657</v>
      </c>
      <c r="J5" s="20">
        <f>126.68+328.75+260.5+270</f>
        <v>985.93000000000006</v>
      </c>
      <c r="K5" s="5"/>
      <c r="L5" s="24"/>
      <c r="M5" s="25"/>
    </row>
    <row r="6" spans="1:14" s="6" customFormat="1" ht="50.1" customHeight="1" x14ac:dyDescent="0.25">
      <c r="A6" s="15" t="s">
        <v>21</v>
      </c>
      <c r="B6" s="22" t="s">
        <v>11</v>
      </c>
      <c r="C6" s="22" t="s">
        <v>22</v>
      </c>
      <c r="D6" s="23" t="s">
        <v>13</v>
      </c>
      <c r="E6" s="26" t="s">
        <v>23</v>
      </c>
      <c r="F6" s="26" t="s">
        <v>23</v>
      </c>
      <c r="G6" s="20">
        <v>4800</v>
      </c>
      <c r="H6" s="21">
        <v>45295</v>
      </c>
      <c r="I6" s="21">
        <v>45657</v>
      </c>
      <c r="J6" s="20">
        <f>527+765+527+469</f>
        <v>2288</v>
      </c>
      <c r="K6" s="5"/>
      <c r="L6" s="24"/>
      <c r="M6" s="25"/>
    </row>
    <row r="7" spans="1:14" s="6" customFormat="1" ht="50.1" customHeight="1" x14ac:dyDescent="0.25">
      <c r="A7" s="15" t="s">
        <v>24</v>
      </c>
      <c r="B7" s="22" t="s">
        <v>11</v>
      </c>
      <c r="C7" s="22" t="s">
        <v>25</v>
      </c>
      <c r="D7" s="23" t="s">
        <v>13</v>
      </c>
      <c r="E7" s="27" t="s">
        <v>26</v>
      </c>
      <c r="F7" s="27" t="s">
        <v>26</v>
      </c>
      <c r="G7" s="28">
        <v>2000</v>
      </c>
      <c r="H7" s="21">
        <v>45295</v>
      </c>
      <c r="I7" s="21">
        <v>45657</v>
      </c>
      <c r="J7" s="20">
        <f>115.73+650.16+276.05+367.87+268.98+400.14+326.42+142.71+578.72+990.07+75.12</f>
        <v>4191.9699999999993</v>
      </c>
      <c r="K7" s="5"/>
      <c r="L7" s="24"/>
      <c r="M7" s="25"/>
    </row>
    <row r="8" spans="1:14" s="6" customFormat="1" ht="50.1" customHeight="1" x14ac:dyDescent="0.25">
      <c r="A8" s="15" t="s">
        <v>27</v>
      </c>
      <c r="B8" s="22" t="s">
        <v>11</v>
      </c>
      <c r="C8" s="17" t="s">
        <v>28</v>
      </c>
      <c r="D8" s="23" t="s">
        <v>13</v>
      </c>
      <c r="E8" s="29" t="s">
        <v>29</v>
      </c>
      <c r="F8" s="29" t="s">
        <v>29</v>
      </c>
      <c r="G8" s="28">
        <v>3000</v>
      </c>
      <c r="H8" s="30">
        <v>45295</v>
      </c>
      <c r="I8" s="30">
        <v>45626</v>
      </c>
      <c r="J8" s="31">
        <f>627.64+243.9+164.73+618.6+1254.83+59.8+231.5+45.1</f>
        <v>3246.1</v>
      </c>
      <c r="K8" s="5"/>
      <c r="L8" s="24"/>
      <c r="M8" s="25"/>
    </row>
    <row r="9" spans="1:14" s="6" customFormat="1" ht="50.1" customHeight="1" x14ac:dyDescent="0.25">
      <c r="A9" s="15" t="s">
        <v>30</v>
      </c>
      <c r="B9" s="22" t="s">
        <v>11</v>
      </c>
      <c r="C9" s="17" t="s">
        <v>31</v>
      </c>
      <c r="D9" s="23" t="s">
        <v>13</v>
      </c>
      <c r="E9" s="32" t="s">
        <v>32</v>
      </c>
      <c r="F9" s="32" t="s">
        <v>32</v>
      </c>
      <c r="G9" s="28">
        <v>3000</v>
      </c>
      <c r="H9" s="21">
        <v>45295</v>
      </c>
      <c r="I9" s="21">
        <v>45657</v>
      </c>
      <c r="J9" s="28">
        <f>325.52+157.21+166.33+14.2+10.97+423.39+43.01+471.09+541.76+645.7+463.92+595.39</f>
        <v>3858.4900000000002</v>
      </c>
      <c r="K9" s="5"/>
      <c r="L9" s="24"/>
      <c r="M9" s="25"/>
    </row>
    <row r="10" spans="1:14" s="1" customFormat="1" ht="50.1" customHeight="1" x14ac:dyDescent="0.25">
      <c r="A10" s="15" t="s">
        <v>33</v>
      </c>
      <c r="B10" s="22" t="s">
        <v>11</v>
      </c>
      <c r="C10" s="17" t="s">
        <v>31</v>
      </c>
      <c r="D10" s="23" t="s">
        <v>13</v>
      </c>
      <c r="E10" s="32" t="s">
        <v>34</v>
      </c>
      <c r="F10" s="32" t="s">
        <v>34</v>
      </c>
      <c r="G10" s="28">
        <v>1000</v>
      </c>
      <c r="H10" s="21">
        <v>45295</v>
      </c>
      <c r="I10" s="21">
        <v>45626</v>
      </c>
      <c r="J10" s="20">
        <f>197.28+101.45+364.42+224+432.42+127.33</f>
        <v>1446.9</v>
      </c>
      <c r="K10" s="13"/>
      <c r="L10" s="13"/>
      <c r="M10" s="14"/>
      <c r="N10" s="14"/>
    </row>
    <row r="11" spans="1:14" s="1" customFormat="1" ht="50.1" customHeight="1" x14ac:dyDescent="0.25">
      <c r="A11" s="15" t="s">
        <v>35</v>
      </c>
      <c r="B11" s="22" t="s">
        <v>11</v>
      </c>
      <c r="C11" s="17" t="s">
        <v>36</v>
      </c>
      <c r="D11" s="23" t="s">
        <v>13</v>
      </c>
      <c r="E11" s="26" t="s">
        <v>37</v>
      </c>
      <c r="F11" s="26" t="s">
        <v>37</v>
      </c>
      <c r="G11" s="28">
        <v>3000</v>
      </c>
      <c r="H11" s="21">
        <v>45295</v>
      </c>
      <c r="I11" s="21">
        <v>45384</v>
      </c>
      <c r="J11" s="20">
        <v>312</v>
      </c>
      <c r="K11" s="13"/>
      <c r="L11" s="13"/>
      <c r="M11" s="14"/>
      <c r="N11" s="14"/>
    </row>
    <row r="12" spans="1:14" ht="50.1" customHeight="1" x14ac:dyDescent="0.25">
      <c r="A12" s="15" t="s">
        <v>38</v>
      </c>
      <c r="B12" s="33" t="s">
        <v>11</v>
      </c>
      <c r="C12" s="16" t="s">
        <v>39</v>
      </c>
      <c r="D12" s="18" t="s">
        <v>13</v>
      </c>
      <c r="E12" s="32" t="s">
        <v>40</v>
      </c>
      <c r="F12" s="32" t="s">
        <v>40</v>
      </c>
      <c r="G12" s="28">
        <v>8000</v>
      </c>
      <c r="H12" s="21">
        <v>45295</v>
      </c>
      <c r="I12" s="21">
        <v>45657</v>
      </c>
      <c r="J12" s="20">
        <f>802+1437+344+490.5</f>
        <v>3073.5</v>
      </c>
      <c r="K12" s="5"/>
      <c r="L12" s="24"/>
      <c r="M12" s="25"/>
    </row>
    <row r="13" spans="1:14" ht="50.1" customHeight="1" x14ac:dyDescent="0.25">
      <c r="A13" s="15" t="s">
        <v>41</v>
      </c>
      <c r="B13" s="33" t="s">
        <v>11</v>
      </c>
      <c r="C13" s="22" t="s">
        <v>42</v>
      </c>
      <c r="D13" s="18" t="s">
        <v>13</v>
      </c>
      <c r="E13" s="34" t="s">
        <v>43</v>
      </c>
      <c r="F13" s="34" t="s">
        <v>43</v>
      </c>
      <c r="G13" s="28">
        <v>30000</v>
      </c>
      <c r="H13" s="21">
        <v>45295</v>
      </c>
      <c r="I13" s="21">
        <v>45504</v>
      </c>
      <c r="J13" s="20">
        <f>6230+6230</f>
        <v>12460</v>
      </c>
      <c r="K13" s="5"/>
      <c r="L13" s="24"/>
      <c r="M13" s="25"/>
    </row>
    <row r="14" spans="1:14" s="6" customFormat="1" ht="50.1" customHeight="1" x14ac:dyDescent="0.25">
      <c r="A14" s="15" t="s">
        <v>44</v>
      </c>
      <c r="B14" s="33" t="s">
        <v>11</v>
      </c>
      <c r="C14" s="22" t="s">
        <v>42</v>
      </c>
      <c r="D14" s="18" t="s">
        <v>13</v>
      </c>
      <c r="E14" s="23" t="s">
        <v>45</v>
      </c>
      <c r="F14" s="23" t="s">
        <v>45</v>
      </c>
      <c r="G14" s="28">
        <v>26000</v>
      </c>
      <c r="H14" s="21">
        <v>45295</v>
      </c>
      <c r="I14" s="21">
        <v>45601</v>
      </c>
      <c r="J14" s="20">
        <f>4129+680+345</f>
        <v>5154</v>
      </c>
      <c r="K14" s="5"/>
      <c r="L14" s="24"/>
      <c r="M14" s="25"/>
    </row>
    <row r="15" spans="1:14" s="6" customFormat="1" ht="50.1" customHeight="1" x14ac:dyDescent="0.25">
      <c r="A15" s="15" t="s">
        <v>46</v>
      </c>
      <c r="B15" s="33" t="s">
        <v>11</v>
      </c>
      <c r="C15" s="22" t="s">
        <v>47</v>
      </c>
      <c r="D15" s="18" t="s">
        <v>13</v>
      </c>
      <c r="E15" s="32" t="s">
        <v>48</v>
      </c>
      <c r="F15" s="32" t="s">
        <v>48</v>
      </c>
      <c r="G15" s="28">
        <v>8000</v>
      </c>
      <c r="H15" s="21">
        <v>45296</v>
      </c>
      <c r="I15" s="21">
        <v>45657</v>
      </c>
      <c r="J15" s="28">
        <f>2817.77+600.8+1694.14+892.46</f>
        <v>6005.17</v>
      </c>
      <c r="K15" s="5"/>
      <c r="L15" s="24"/>
      <c r="M15" s="25"/>
    </row>
    <row r="16" spans="1:14" s="6" customFormat="1" ht="50.1" customHeight="1" x14ac:dyDescent="0.25">
      <c r="A16" s="15" t="s">
        <v>49</v>
      </c>
      <c r="B16" s="33" t="s">
        <v>11</v>
      </c>
      <c r="C16" s="22" t="s">
        <v>50</v>
      </c>
      <c r="D16" s="23" t="s">
        <v>13</v>
      </c>
      <c r="E16" s="35" t="s">
        <v>51</v>
      </c>
      <c r="F16" s="35" t="s">
        <v>51</v>
      </c>
      <c r="G16" s="28">
        <v>4500</v>
      </c>
      <c r="H16" s="21">
        <v>45296</v>
      </c>
      <c r="I16" s="21">
        <v>45657</v>
      </c>
      <c r="J16" s="28">
        <f>35+409.84+409.84+1100+67.41+67.41+67.41+717.21+139.35+67.41+1286.89+336.07+180.33+32.79+475.41+336.07+168.03+204.92+278.69+237.71+471.31+330+698.36+67.41+270.49+409.84+347.05+563.5+2354.3+826.72</f>
        <v>12956.769999999999</v>
      </c>
      <c r="K16" s="5"/>
      <c r="L16" s="24"/>
      <c r="M16" s="25"/>
    </row>
    <row r="17" spans="1:13" s="6" customFormat="1" ht="50.1" customHeight="1" x14ac:dyDescent="0.25">
      <c r="A17" s="15" t="s">
        <v>52</v>
      </c>
      <c r="B17" s="33" t="s">
        <v>11</v>
      </c>
      <c r="C17" s="22" t="s">
        <v>53</v>
      </c>
      <c r="D17" s="23" t="s">
        <v>13</v>
      </c>
      <c r="E17" s="27" t="s">
        <v>54</v>
      </c>
      <c r="F17" s="27" t="s">
        <v>54</v>
      </c>
      <c r="G17" s="28">
        <v>12000</v>
      </c>
      <c r="H17" s="21">
        <v>45296</v>
      </c>
      <c r="I17" s="21">
        <v>45657</v>
      </c>
      <c r="J17" s="28">
        <f>3000+3000+3000+3000+2250</f>
        <v>14250</v>
      </c>
      <c r="K17" s="5"/>
      <c r="L17" s="24"/>
      <c r="M17" s="25"/>
    </row>
    <row r="18" spans="1:13" s="6" customFormat="1" ht="50.1" customHeight="1" x14ac:dyDescent="0.25">
      <c r="A18" s="15" t="s">
        <v>55</v>
      </c>
      <c r="B18" s="33" t="s">
        <v>11</v>
      </c>
      <c r="C18" s="22" t="s">
        <v>56</v>
      </c>
      <c r="D18" s="23" t="s">
        <v>13</v>
      </c>
      <c r="E18" s="27" t="s">
        <v>57</v>
      </c>
      <c r="F18" s="27" t="s">
        <v>57</v>
      </c>
      <c r="G18" s="28">
        <v>4000</v>
      </c>
      <c r="H18" s="21">
        <v>45296</v>
      </c>
      <c r="I18" s="21">
        <v>45657</v>
      </c>
      <c r="J18" s="28">
        <f>1279.03+501.9+677.74+501.9+501.9+504.69+693.82</f>
        <v>4660.9800000000005</v>
      </c>
      <c r="K18" s="5"/>
      <c r="L18" s="24"/>
      <c r="M18" s="25"/>
    </row>
    <row r="19" spans="1:13" s="6" customFormat="1" ht="50.1" customHeight="1" x14ac:dyDescent="0.25">
      <c r="A19" s="15" t="s">
        <v>58</v>
      </c>
      <c r="B19" s="33" t="s">
        <v>11</v>
      </c>
      <c r="C19" s="22" t="s">
        <v>59</v>
      </c>
      <c r="D19" s="23" t="s">
        <v>13</v>
      </c>
      <c r="E19" s="27" t="s">
        <v>60</v>
      </c>
      <c r="F19" s="27" t="s">
        <v>60</v>
      </c>
      <c r="G19" s="28">
        <v>1000</v>
      </c>
      <c r="H19" s="21">
        <v>45296</v>
      </c>
      <c r="I19" s="21">
        <v>45566</v>
      </c>
      <c r="J19" s="20">
        <v>250</v>
      </c>
      <c r="K19" s="5"/>
      <c r="L19" s="24"/>
      <c r="M19" s="25"/>
    </row>
    <row r="20" spans="1:13" s="6" customFormat="1" ht="50.1" customHeight="1" x14ac:dyDescent="0.25">
      <c r="A20" s="15" t="s">
        <v>61</v>
      </c>
      <c r="B20" s="33" t="s">
        <v>11</v>
      </c>
      <c r="C20" s="22" t="s">
        <v>62</v>
      </c>
      <c r="D20" s="23" t="s">
        <v>13</v>
      </c>
      <c r="E20" s="27" t="s">
        <v>63</v>
      </c>
      <c r="F20" s="27" t="s">
        <v>63</v>
      </c>
      <c r="G20" s="28">
        <v>20000</v>
      </c>
      <c r="H20" s="21">
        <v>45296</v>
      </c>
      <c r="I20" s="21">
        <v>45443</v>
      </c>
      <c r="J20" s="28">
        <f>5000+5000</f>
        <v>10000</v>
      </c>
      <c r="K20" s="5"/>
      <c r="L20" s="24"/>
      <c r="M20" s="25"/>
    </row>
    <row r="21" spans="1:13" s="6" customFormat="1" ht="50.1" customHeight="1" x14ac:dyDescent="0.25">
      <c r="A21" s="15" t="s">
        <v>64</v>
      </c>
      <c r="B21" s="33" t="s">
        <v>11</v>
      </c>
      <c r="C21" s="22" t="s">
        <v>65</v>
      </c>
      <c r="D21" s="23" t="s">
        <v>13</v>
      </c>
      <c r="E21" s="27" t="s">
        <v>66</v>
      </c>
      <c r="F21" s="27" t="s">
        <v>66</v>
      </c>
      <c r="G21" s="28">
        <v>3000</v>
      </c>
      <c r="H21" s="21">
        <v>45296</v>
      </c>
      <c r="I21" s="21">
        <v>45657</v>
      </c>
      <c r="J21" s="28">
        <f>200+200+225+200+225+200+200+225+200+225+225+150+200+200+200</f>
        <v>3075</v>
      </c>
      <c r="K21" s="5"/>
      <c r="L21" s="24"/>
      <c r="M21" s="25"/>
    </row>
    <row r="22" spans="1:13" s="6" customFormat="1" ht="50.1" customHeight="1" x14ac:dyDescent="0.25">
      <c r="A22" s="15" t="s">
        <v>67</v>
      </c>
      <c r="B22" s="33" t="s">
        <v>11</v>
      </c>
      <c r="C22" s="22" t="s">
        <v>68</v>
      </c>
      <c r="D22" s="23" t="s">
        <v>13</v>
      </c>
      <c r="E22" s="27" t="s">
        <v>66</v>
      </c>
      <c r="F22" s="27" t="s">
        <v>66</v>
      </c>
      <c r="G22" s="28">
        <v>25000</v>
      </c>
      <c r="H22" s="21">
        <v>45296</v>
      </c>
      <c r="I22" s="21">
        <v>45657</v>
      </c>
      <c r="J22" s="28">
        <f>1903.69+843.1+1602.01+1862.61+1203.61+1343.31+2173.33+2512.07+4349.62+1894.79+1734.94+1548.78+1322.98+1282.35+1334.06</f>
        <v>26911.249999999996</v>
      </c>
      <c r="K22" s="5"/>
      <c r="L22" s="24"/>
      <c r="M22" s="25"/>
    </row>
    <row r="23" spans="1:13" s="6" customFormat="1" ht="50.1" customHeight="1" x14ac:dyDescent="0.25">
      <c r="A23" s="15" t="s">
        <v>69</v>
      </c>
      <c r="B23" s="33" t="s">
        <v>11</v>
      </c>
      <c r="C23" s="22" t="s">
        <v>70</v>
      </c>
      <c r="D23" s="23" t="s">
        <v>13</v>
      </c>
      <c r="E23" s="27" t="s">
        <v>71</v>
      </c>
      <c r="F23" s="27" t="s">
        <v>71</v>
      </c>
      <c r="G23" s="28">
        <v>15000</v>
      </c>
      <c r="H23" s="21">
        <v>45296</v>
      </c>
      <c r="I23" s="21">
        <v>45657</v>
      </c>
      <c r="J23" s="28">
        <f>1240+973.5+540+489+762+1423+260+3190</f>
        <v>8877.5</v>
      </c>
      <c r="K23" s="5"/>
      <c r="L23" s="24"/>
      <c r="M23" s="25"/>
    </row>
    <row r="24" spans="1:13" s="6" customFormat="1" ht="50.1" customHeight="1" x14ac:dyDescent="0.25">
      <c r="A24" s="15" t="s">
        <v>72</v>
      </c>
      <c r="B24" s="33" t="s">
        <v>11</v>
      </c>
      <c r="C24" s="22" t="s">
        <v>73</v>
      </c>
      <c r="D24" s="23" t="s">
        <v>13</v>
      </c>
      <c r="E24" s="27" t="s">
        <v>74</v>
      </c>
      <c r="F24" s="27" t="s">
        <v>74</v>
      </c>
      <c r="G24" s="28">
        <v>4000</v>
      </c>
      <c r="H24" s="21">
        <v>45296</v>
      </c>
      <c r="I24" s="21">
        <v>45601</v>
      </c>
      <c r="J24" s="28">
        <f>664.56+683.16+235</f>
        <v>1582.7199999999998</v>
      </c>
      <c r="K24" s="5"/>
      <c r="L24" s="24"/>
      <c r="M24" s="25"/>
    </row>
    <row r="25" spans="1:13" s="6" customFormat="1" ht="50.1" customHeight="1" x14ac:dyDescent="0.25">
      <c r="A25" s="15" t="s">
        <v>75</v>
      </c>
      <c r="B25" s="33" t="s">
        <v>11</v>
      </c>
      <c r="C25" s="22" t="s">
        <v>73</v>
      </c>
      <c r="D25" s="23" t="s">
        <v>13</v>
      </c>
      <c r="E25" s="27" t="s">
        <v>76</v>
      </c>
      <c r="F25" s="27" t="s">
        <v>76</v>
      </c>
      <c r="G25" s="28">
        <v>4000</v>
      </c>
      <c r="H25" s="21">
        <v>45296</v>
      </c>
      <c r="I25" s="21">
        <v>45355</v>
      </c>
      <c r="J25" s="28">
        <v>686</v>
      </c>
      <c r="K25" s="5"/>
      <c r="L25" s="24"/>
      <c r="M25" s="25"/>
    </row>
    <row r="26" spans="1:13" s="6" customFormat="1" ht="50.1" customHeight="1" x14ac:dyDescent="0.25">
      <c r="A26" s="15" t="s">
        <v>77</v>
      </c>
      <c r="B26" s="33" t="s">
        <v>11</v>
      </c>
      <c r="C26" s="22" t="s">
        <v>73</v>
      </c>
      <c r="D26" s="23" t="s">
        <v>13</v>
      </c>
      <c r="E26" s="27" t="s">
        <v>78</v>
      </c>
      <c r="F26" s="27" t="s">
        <v>78</v>
      </c>
      <c r="G26" s="28">
        <v>4000</v>
      </c>
      <c r="H26" s="21">
        <v>45296</v>
      </c>
      <c r="I26" s="21">
        <v>45657</v>
      </c>
      <c r="J26" s="28">
        <f>467.26+467+114.5</f>
        <v>1048.76</v>
      </c>
      <c r="K26" s="5"/>
      <c r="L26" s="24"/>
      <c r="M26" s="25"/>
    </row>
    <row r="27" spans="1:13" s="6" customFormat="1" ht="50.1" customHeight="1" x14ac:dyDescent="0.25">
      <c r="A27" s="15" t="s">
        <v>79</v>
      </c>
      <c r="B27" s="33" t="s">
        <v>11</v>
      </c>
      <c r="C27" s="22" t="s">
        <v>80</v>
      </c>
      <c r="D27" s="23" t="s">
        <v>13</v>
      </c>
      <c r="E27" s="35" t="s">
        <v>81</v>
      </c>
      <c r="F27" s="35" t="s">
        <v>81</v>
      </c>
      <c r="G27" s="28">
        <v>8000</v>
      </c>
      <c r="H27" s="21">
        <v>45296</v>
      </c>
      <c r="I27" s="21">
        <v>45355</v>
      </c>
      <c r="J27" s="20">
        <v>4812.04</v>
      </c>
      <c r="K27" s="5"/>
      <c r="L27" s="24"/>
      <c r="M27" s="25"/>
    </row>
    <row r="28" spans="1:13" s="6" customFormat="1" ht="50.1" customHeight="1" x14ac:dyDescent="0.25">
      <c r="A28" s="15" t="s">
        <v>82</v>
      </c>
      <c r="B28" s="33" t="s">
        <v>11</v>
      </c>
      <c r="C28" s="22" t="s">
        <v>83</v>
      </c>
      <c r="D28" s="23" t="s">
        <v>13</v>
      </c>
      <c r="E28" s="27" t="s">
        <v>84</v>
      </c>
      <c r="F28" s="27" t="s">
        <v>84</v>
      </c>
      <c r="G28" s="28">
        <v>5000</v>
      </c>
      <c r="H28" s="21">
        <v>45296</v>
      </c>
      <c r="I28" s="21">
        <v>45414</v>
      </c>
      <c r="J28" s="20">
        <v>437.47</v>
      </c>
      <c r="K28" s="5"/>
      <c r="L28" s="24"/>
      <c r="M28" s="25"/>
    </row>
    <row r="29" spans="1:13" s="6" customFormat="1" ht="50.1" customHeight="1" x14ac:dyDescent="0.25">
      <c r="A29" s="15" t="s">
        <v>85</v>
      </c>
      <c r="B29" s="33" t="s">
        <v>11</v>
      </c>
      <c r="C29" s="22" t="s">
        <v>86</v>
      </c>
      <c r="D29" s="23" t="s">
        <v>13</v>
      </c>
      <c r="E29" s="27" t="s">
        <v>87</v>
      </c>
      <c r="F29" s="27" t="s">
        <v>87</v>
      </c>
      <c r="G29" s="28">
        <v>4800</v>
      </c>
      <c r="H29" s="21">
        <v>45299</v>
      </c>
      <c r="I29" s="21">
        <v>45716</v>
      </c>
      <c r="J29" s="28">
        <f>270+216+216+216+270+162+270+216+216+270+162</f>
        <v>2484</v>
      </c>
      <c r="K29" s="5"/>
      <c r="L29" s="24"/>
      <c r="M29" s="25"/>
    </row>
    <row r="30" spans="1:13" s="6" customFormat="1" ht="50.1" customHeight="1" x14ac:dyDescent="0.25">
      <c r="A30" s="15" t="s">
        <v>88</v>
      </c>
      <c r="B30" s="33" t="s">
        <v>11</v>
      </c>
      <c r="C30" s="22" t="s">
        <v>89</v>
      </c>
      <c r="D30" s="23" t="s">
        <v>13</v>
      </c>
      <c r="E30" s="27" t="s">
        <v>90</v>
      </c>
      <c r="F30" s="27" t="s">
        <v>90</v>
      </c>
      <c r="G30" s="28">
        <v>4800</v>
      </c>
      <c r="H30" s="21">
        <v>45299</v>
      </c>
      <c r="I30" s="21">
        <v>45474</v>
      </c>
      <c r="J30" s="20">
        <f>97.55+2353.43</f>
        <v>2450.98</v>
      </c>
      <c r="K30" s="5"/>
      <c r="L30" s="24"/>
      <c r="M30" s="25"/>
    </row>
    <row r="31" spans="1:13" s="6" customFormat="1" ht="50.1" customHeight="1" x14ac:dyDescent="0.25">
      <c r="A31" s="15" t="s">
        <v>91</v>
      </c>
      <c r="B31" s="33" t="s">
        <v>11</v>
      </c>
      <c r="C31" s="22" t="s">
        <v>92</v>
      </c>
      <c r="D31" s="23" t="s">
        <v>13</v>
      </c>
      <c r="E31" s="27" t="s">
        <v>93</v>
      </c>
      <c r="F31" s="27" t="s">
        <v>93</v>
      </c>
      <c r="G31" s="28">
        <v>15000</v>
      </c>
      <c r="H31" s="21">
        <v>45299</v>
      </c>
      <c r="I31" s="21">
        <v>45355</v>
      </c>
      <c r="J31" s="28">
        <v>700</v>
      </c>
      <c r="K31" s="5"/>
      <c r="L31" s="24"/>
      <c r="M31" s="25"/>
    </row>
    <row r="32" spans="1:13" s="6" customFormat="1" ht="50.1" customHeight="1" x14ac:dyDescent="0.25">
      <c r="A32" s="15" t="s">
        <v>94</v>
      </c>
      <c r="B32" s="33" t="s">
        <v>11</v>
      </c>
      <c r="C32" s="22" t="s">
        <v>95</v>
      </c>
      <c r="D32" s="23" t="s">
        <v>13</v>
      </c>
      <c r="E32" s="27" t="s">
        <v>96</v>
      </c>
      <c r="F32" s="27" t="s">
        <v>96</v>
      </c>
      <c r="G32" s="28">
        <v>4000</v>
      </c>
      <c r="H32" s="21">
        <v>45299</v>
      </c>
      <c r="I32" s="21">
        <v>45504</v>
      </c>
      <c r="J32" s="28">
        <f>8500+564.28+79.12</f>
        <v>9143.4000000000015</v>
      </c>
      <c r="K32" s="5"/>
      <c r="L32" s="24"/>
      <c r="M32" s="25"/>
    </row>
    <row r="33" spans="1:13" s="6" customFormat="1" ht="50.1" customHeight="1" x14ac:dyDescent="0.25">
      <c r="A33" s="15" t="s">
        <v>97</v>
      </c>
      <c r="B33" s="33" t="s">
        <v>11</v>
      </c>
      <c r="C33" s="22" t="s">
        <v>98</v>
      </c>
      <c r="D33" s="23" t="s">
        <v>13</v>
      </c>
      <c r="E33" s="27" t="s">
        <v>99</v>
      </c>
      <c r="F33" s="27" t="s">
        <v>99</v>
      </c>
      <c r="G33" s="28">
        <v>38000</v>
      </c>
      <c r="H33" s="21">
        <v>45299</v>
      </c>
      <c r="I33" s="21">
        <v>45414</v>
      </c>
      <c r="J33" s="20">
        <f>1853.14+2074.5</f>
        <v>3927.6400000000003</v>
      </c>
      <c r="K33" s="5"/>
      <c r="L33" s="24"/>
      <c r="M33" s="25"/>
    </row>
    <row r="34" spans="1:13" s="6" customFormat="1" ht="50.1" customHeight="1" x14ac:dyDescent="0.25">
      <c r="A34" s="15" t="s">
        <v>100</v>
      </c>
      <c r="B34" s="33" t="s">
        <v>11</v>
      </c>
      <c r="C34" s="22" t="s">
        <v>95</v>
      </c>
      <c r="D34" s="23" t="s">
        <v>13</v>
      </c>
      <c r="E34" s="27" t="s">
        <v>101</v>
      </c>
      <c r="F34" s="34" t="s">
        <v>101</v>
      </c>
      <c r="G34" s="28">
        <v>4000</v>
      </c>
      <c r="H34" s="21">
        <v>45301</v>
      </c>
      <c r="I34" s="36">
        <v>45384</v>
      </c>
      <c r="J34" s="20">
        <v>369.84</v>
      </c>
      <c r="K34" s="5"/>
      <c r="L34" s="24"/>
      <c r="M34" s="25"/>
    </row>
    <row r="35" spans="1:13" s="6" customFormat="1" ht="50.1" customHeight="1" x14ac:dyDescent="0.25">
      <c r="A35" s="15" t="s">
        <v>102</v>
      </c>
      <c r="B35" s="37" t="s">
        <v>11</v>
      </c>
      <c r="C35" s="38" t="s">
        <v>103</v>
      </c>
      <c r="D35" s="39" t="s">
        <v>13</v>
      </c>
      <c r="E35" s="40" t="s">
        <v>104</v>
      </c>
      <c r="F35" s="40" t="s">
        <v>104</v>
      </c>
      <c r="G35" s="41">
        <v>3000</v>
      </c>
      <c r="H35" s="42" t="s">
        <v>105</v>
      </c>
      <c r="I35" s="42" t="s">
        <v>106</v>
      </c>
      <c r="J35" s="41">
        <v>240</v>
      </c>
      <c r="K35" s="5"/>
      <c r="L35" s="24"/>
      <c r="M35" s="25"/>
    </row>
    <row r="36" spans="1:13" s="6" customFormat="1" ht="50.1" customHeight="1" x14ac:dyDescent="0.25">
      <c r="A36" s="15" t="s">
        <v>107</v>
      </c>
      <c r="B36" s="22" t="s">
        <v>11</v>
      </c>
      <c r="C36" s="38" t="s">
        <v>108</v>
      </c>
      <c r="D36" s="23" t="s">
        <v>13</v>
      </c>
      <c r="E36" s="23" t="s">
        <v>109</v>
      </c>
      <c r="F36" s="23" t="s">
        <v>109</v>
      </c>
      <c r="G36" s="41">
        <v>5000</v>
      </c>
      <c r="H36" s="42" t="s">
        <v>110</v>
      </c>
      <c r="I36" s="42" t="s">
        <v>111</v>
      </c>
      <c r="J36" s="41">
        <v>4950</v>
      </c>
      <c r="K36" s="5"/>
      <c r="L36" s="24"/>
      <c r="M36" s="25"/>
    </row>
    <row r="37" spans="1:13" s="6" customFormat="1" ht="50.1" customHeight="1" x14ac:dyDescent="0.25">
      <c r="A37" s="15" t="s">
        <v>112</v>
      </c>
      <c r="B37" s="22" t="s">
        <v>11</v>
      </c>
      <c r="C37" s="17" t="s">
        <v>113</v>
      </c>
      <c r="D37" s="23" t="s">
        <v>13</v>
      </c>
      <c r="E37" s="19" t="s">
        <v>114</v>
      </c>
      <c r="F37" s="19" t="s">
        <v>114</v>
      </c>
      <c r="G37" s="41">
        <v>1000</v>
      </c>
      <c r="H37" s="42" t="s">
        <v>115</v>
      </c>
      <c r="I37" s="42" t="s">
        <v>116</v>
      </c>
      <c r="J37" s="41">
        <v>262.01</v>
      </c>
      <c r="K37" s="5"/>
      <c r="L37" s="24"/>
      <c r="M37" s="25"/>
    </row>
    <row r="38" spans="1:13" s="6" customFormat="1" ht="50.1" customHeight="1" x14ac:dyDescent="0.25">
      <c r="A38" s="15" t="s">
        <v>117</v>
      </c>
      <c r="B38" s="33" t="s">
        <v>11</v>
      </c>
      <c r="C38" s="16" t="s">
        <v>118</v>
      </c>
      <c r="D38" s="18" t="s">
        <v>13</v>
      </c>
      <c r="E38" s="29" t="s">
        <v>119</v>
      </c>
      <c r="F38" s="29" t="s">
        <v>119</v>
      </c>
      <c r="G38" s="41">
        <v>10000</v>
      </c>
      <c r="H38" s="42" t="s">
        <v>115</v>
      </c>
      <c r="I38" s="42" t="s">
        <v>116</v>
      </c>
      <c r="J38" s="20">
        <f>248+2742+175+556.07</f>
        <v>3721.07</v>
      </c>
      <c r="K38" s="5"/>
      <c r="L38" s="24"/>
      <c r="M38" s="25"/>
    </row>
    <row r="39" spans="1:13" s="6" customFormat="1" ht="50.1" customHeight="1" x14ac:dyDescent="0.25">
      <c r="A39" s="15" t="s">
        <v>120</v>
      </c>
      <c r="B39" s="33" t="s">
        <v>11</v>
      </c>
      <c r="C39" s="17" t="s">
        <v>121</v>
      </c>
      <c r="D39" s="18" t="s">
        <v>13</v>
      </c>
      <c r="E39" s="26" t="s">
        <v>122</v>
      </c>
      <c r="F39" s="26" t="s">
        <v>122</v>
      </c>
      <c r="G39" s="41">
        <v>5500</v>
      </c>
      <c r="H39" s="42" t="s">
        <v>115</v>
      </c>
      <c r="I39" s="42" t="s">
        <v>123</v>
      </c>
      <c r="J39" s="41">
        <f>458.33+458.33+458.33+458.33+458.33+458.33+458.33+458.33</f>
        <v>3666.64</v>
      </c>
      <c r="K39" s="5"/>
      <c r="L39" s="24"/>
      <c r="M39" s="25"/>
    </row>
    <row r="40" spans="1:13" s="6" customFormat="1" ht="50.1" customHeight="1" x14ac:dyDescent="0.25">
      <c r="A40" s="15" t="s">
        <v>124</v>
      </c>
      <c r="B40" s="33" t="s">
        <v>11</v>
      </c>
      <c r="C40" s="17" t="s">
        <v>125</v>
      </c>
      <c r="D40" s="18" t="s">
        <v>13</v>
      </c>
      <c r="E40" s="26" t="s">
        <v>126</v>
      </c>
      <c r="F40" s="26" t="s">
        <v>126</v>
      </c>
      <c r="G40" s="41">
        <v>4000</v>
      </c>
      <c r="H40" s="42" t="s">
        <v>127</v>
      </c>
      <c r="I40" s="42" t="s">
        <v>128</v>
      </c>
      <c r="J40" s="41">
        <v>0</v>
      </c>
      <c r="K40" s="5"/>
      <c r="L40" s="24"/>
      <c r="M40" s="25"/>
    </row>
    <row r="41" spans="1:13" s="6" customFormat="1" ht="50.1" customHeight="1" x14ac:dyDescent="0.25">
      <c r="A41" s="15" t="s">
        <v>129</v>
      </c>
      <c r="B41" s="33" t="s">
        <v>11</v>
      </c>
      <c r="C41" s="17" t="s">
        <v>130</v>
      </c>
      <c r="D41" s="18" t="s">
        <v>13</v>
      </c>
      <c r="E41" s="26" t="s">
        <v>131</v>
      </c>
      <c r="F41" s="26" t="s">
        <v>131</v>
      </c>
      <c r="G41" s="41">
        <v>3500</v>
      </c>
      <c r="H41" s="42" t="s">
        <v>127</v>
      </c>
      <c r="I41" s="42" t="s">
        <v>111</v>
      </c>
      <c r="J41" s="20">
        <v>1437.64</v>
      </c>
      <c r="K41" s="5"/>
      <c r="L41" s="24"/>
      <c r="M41" s="25"/>
    </row>
    <row r="42" spans="1:13" s="6" customFormat="1" ht="50.1" customHeight="1" x14ac:dyDescent="0.25">
      <c r="A42" s="15" t="s">
        <v>132</v>
      </c>
      <c r="B42" s="33" t="s">
        <v>11</v>
      </c>
      <c r="C42" s="16" t="s">
        <v>133</v>
      </c>
      <c r="D42" s="18" t="s">
        <v>13</v>
      </c>
      <c r="E42" s="19" t="s">
        <v>134</v>
      </c>
      <c r="F42" s="19" t="s">
        <v>134</v>
      </c>
      <c r="G42" s="41">
        <v>6000</v>
      </c>
      <c r="H42" s="42" t="s">
        <v>135</v>
      </c>
      <c r="I42" s="42" t="s">
        <v>116</v>
      </c>
      <c r="J42" s="20">
        <f>1250+1250</f>
        <v>2500</v>
      </c>
      <c r="K42" s="5"/>
      <c r="L42" s="24"/>
      <c r="M42" s="25"/>
    </row>
    <row r="43" spans="1:13" s="6" customFormat="1" ht="50.1" customHeight="1" x14ac:dyDescent="0.25">
      <c r="A43" s="15" t="s">
        <v>136</v>
      </c>
      <c r="B43" s="33" t="s">
        <v>11</v>
      </c>
      <c r="C43" s="22" t="s">
        <v>137</v>
      </c>
      <c r="D43" s="23" t="s">
        <v>13</v>
      </c>
      <c r="E43" s="34" t="s">
        <v>138</v>
      </c>
      <c r="F43" s="34" t="s">
        <v>138</v>
      </c>
      <c r="G43" s="41">
        <v>29500</v>
      </c>
      <c r="H43" s="21">
        <v>45308</v>
      </c>
      <c r="I43" s="21">
        <v>45566</v>
      </c>
      <c r="J43" s="41">
        <f>742.5+643.5+198+30000</f>
        <v>31584</v>
      </c>
      <c r="K43" s="5"/>
      <c r="L43" s="24"/>
      <c r="M43" s="25"/>
    </row>
    <row r="44" spans="1:13" s="6" customFormat="1" ht="50.1" customHeight="1" x14ac:dyDescent="0.25">
      <c r="A44" s="15" t="s">
        <v>139</v>
      </c>
      <c r="B44" s="33" t="s">
        <v>11</v>
      </c>
      <c r="C44" s="22" t="s">
        <v>98</v>
      </c>
      <c r="D44" s="23" t="s">
        <v>13</v>
      </c>
      <c r="E44" s="23" t="s">
        <v>140</v>
      </c>
      <c r="F44" s="23" t="s">
        <v>140</v>
      </c>
      <c r="G44" s="41">
        <v>10000</v>
      </c>
      <c r="H44" s="21">
        <v>45310</v>
      </c>
      <c r="I44" s="42" t="s">
        <v>128</v>
      </c>
      <c r="J44" s="20">
        <f>2177.2+2177.2+2177.2+2177.2+2219.18+2219.18+2219.18+2219.18+2360.82+2219.18+2458.5+2219.18+2219.18+2219.18+4438.35+4438.35+6913.61+2219.18+2389.92+4779.78+2389.92</f>
        <v>58850.67</v>
      </c>
      <c r="K44" s="5"/>
      <c r="L44" s="24"/>
      <c r="M44" s="25"/>
    </row>
    <row r="45" spans="1:13" s="6" customFormat="1" ht="50.1" customHeight="1" x14ac:dyDescent="0.25">
      <c r="A45" s="15" t="s">
        <v>141</v>
      </c>
      <c r="B45" s="33" t="s">
        <v>11</v>
      </c>
      <c r="C45" s="22" t="s">
        <v>142</v>
      </c>
      <c r="D45" s="23" t="s">
        <v>13</v>
      </c>
      <c r="E45" s="23" t="s">
        <v>43</v>
      </c>
      <c r="F45" s="23" t="s">
        <v>43</v>
      </c>
      <c r="G45" s="28">
        <v>37000</v>
      </c>
      <c r="H45" s="21">
        <v>45315</v>
      </c>
      <c r="I45" s="21">
        <v>45535</v>
      </c>
      <c r="J45" s="28">
        <f>5616.67+5616.67+5616.66</f>
        <v>16850</v>
      </c>
      <c r="K45" s="5"/>
      <c r="L45" s="24"/>
      <c r="M45" s="25"/>
    </row>
    <row r="46" spans="1:13" s="6" customFormat="1" ht="50.1" customHeight="1" x14ac:dyDescent="0.25">
      <c r="A46" s="15" t="s">
        <v>143</v>
      </c>
      <c r="B46" s="33" t="s">
        <v>11</v>
      </c>
      <c r="C46" s="22" t="s">
        <v>144</v>
      </c>
      <c r="D46" s="23" t="s">
        <v>13</v>
      </c>
      <c r="E46" s="34" t="s">
        <v>43</v>
      </c>
      <c r="F46" s="34" t="s">
        <v>43</v>
      </c>
      <c r="G46" s="28">
        <v>28000</v>
      </c>
      <c r="H46" s="21">
        <v>45315</v>
      </c>
      <c r="I46" s="21">
        <v>45535</v>
      </c>
      <c r="J46" s="28">
        <f>9700+9700+9700</f>
        <v>29100</v>
      </c>
      <c r="K46" s="5"/>
      <c r="L46" s="24"/>
      <c r="M46" s="25"/>
    </row>
    <row r="47" spans="1:13" s="6" customFormat="1" ht="50.1" customHeight="1" x14ac:dyDescent="0.25">
      <c r="A47" s="15" t="s">
        <v>145</v>
      </c>
      <c r="B47" s="33" t="s">
        <v>11</v>
      </c>
      <c r="C47" s="22" t="s">
        <v>146</v>
      </c>
      <c r="D47" s="23" t="s">
        <v>13</v>
      </c>
      <c r="E47" s="34" t="s">
        <v>147</v>
      </c>
      <c r="F47" s="34" t="s">
        <v>147</v>
      </c>
      <c r="G47" s="28">
        <v>4800</v>
      </c>
      <c r="H47" s="21">
        <v>45317</v>
      </c>
      <c r="I47" s="21">
        <v>45384</v>
      </c>
      <c r="J47" s="28">
        <v>523.20000000000005</v>
      </c>
      <c r="K47" s="5"/>
      <c r="L47" s="43"/>
      <c r="M47" s="4"/>
    </row>
    <row r="48" spans="1:13" s="6" customFormat="1" ht="50.1" customHeight="1" x14ac:dyDescent="0.25">
      <c r="A48" s="15" t="s">
        <v>148</v>
      </c>
      <c r="B48" s="33" t="s">
        <v>11</v>
      </c>
      <c r="C48" s="22" t="s">
        <v>149</v>
      </c>
      <c r="D48" s="23" t="s">
        <v>13</v>
      </c>
      <c r="E48" s="23" t="s">
        <v>150</v>
      </c>
      <c r="F48" s="23" t="s">
        <v>150</v>
      </c>
      <c r="G48" s="28">
        <v>4000</v>
      </c>
      <c r="H48" s="21">
        <v>45317</v>
      </c>
      <c r="I48" s="21">
        <v>45384</v>
      </c>
      <c r="J48" s="20">
        <f>145+115</f>
        <v>260</v>
      </c>
      <c r="K48" s="5"/>
      <c r="L48" s="43"/>
      <c r="M48" s="4"/>
    </row>
    <row r="49" spans="1:13" s="6" customFormat="1" ht="50.1" customHeight="1" x14ac:dyDescent="0.25">
      <c r="A49" s="15" t="s">
        <v>151</v>
      </c>
      <c r="B49" s="33" t="s">
        <v>11</v>
      </c>
      <c r="C49" s="22" t="s">
        <v>152</v>
      </c>
      <c r="D49" s="23" t="s">
        <v>13</v>
      </c>
      <c r="E49" s="34" t="s">
        <v>153</v>
      </c>
      <c r="F49" s="34" t="s">
        <v>153</v>
      </c>
      <c r="G49" s="28">
        <v>3500</v>
      </c>
      <c r="H49" s="21">
        <v>45320</v>
      </c>
      <c r="I49" s="21">
        <v>45566</v>
      </c>
      <c r="J49" s="28">
        <v>3640</v>
      </c>
      <c r="K49" s="5"/>
      <c r="L49" s="43"/>
      <c r="M49" s="4"/>
    </row>
    <row r="50" spans="1:13" s="6" customFormat="1" ht="50.1" customHeight="1" x14ac:dyDescent="0.25">
      <c r="A50" s="15" t="s">
        <v>154</v>
      </c>
      <c r="B50" s="33" t="s">
        <v>11</v>
      </c>
      <c r="C50" s="22" t="s">
        <v>155</v>
      </c>
      <c r="D50" s="23" t="s">
        <v>13</v>
      </c>
      <c r="E50" s="34" t="s">
        <v>156</v>
      </c>
      <c r="F50" s="34" t="s">
        <v>156</v>
      </c>
      <c r="G50" s="28">
        <v>5000</v>
      </c>
      <c r="H50" s="21">
        <v>45322</v>
      </c>
      <c r="I50" s="21">
        <v>45626</v>
      </c>
      <c r="J50" s="20">
        <f>3278+1822</f>
        <v>5100</v>
      </c>
      <c r="K50" s="5"/>
      <c r="L50" s="43"/>
      <c r="M50" s="4"/>
    </row>
    <row r="51" spans="1:13" s="6" customFormat="1" ht="50.1" customHeight="1" x14ac:dyDescent="0.25">
      <c r="A51" s="15" t="s">
        <v>157</v>
      </c>
      <c r="B51" s="33" t="s">
        <v>11</v>
      </c>
      <c r="C51" s="22" t="s">
        <v>158</v>
      </c>
      <c r="D51" s="23" t="s">
        <v>13</v>
      </c>
      <c r="E51" s="23" t="s">
        <v>159</v>
      </c>
      <c r="F51" s="23" t="s">
        <v>159</v>
      </c>
      <c r="G51" s="28">
        <v>1000</v>
      </c>
      <c r="H51" s="21">
        <v>45323</v>
      </c>
      <c r="I51" s="21">
        <v>45355</v>
      </c>
      <c r="J51" s="28">
        <v>560</v>
      </c>
      <c r="K51" s="5"/>
      <c r="L51" s="43"/>
      <c r="M51" s="4"/>
    </row>
    <row r="52" spans="1:13" s="6" customFormat="1" ht="50.1" customHeight="1" x14ac:dyDescent="0.25">
      <c r="A52" s="15" t="s">
        <v>160</v>
      </c>
      <c r="B52" s="33" t="s">
        <v>11</v>
      </c>
      <c r="C52" s="22" t="s">
        <v>161</v>
      </c>
      <c r="D52" s="23" t="s">
        <v>13</v>
      </c>
      <c r="E52" s="23" t="s">
        <v>162</v>
      </c>
      <c r="F52" s="23" t="s">
        <v>162</v>
      </c>
      <c r="G52" s="28">
        <v>1000</v>
      </c>
      <c r="H52" s="21">
        <v>45323</v>
      </c>
      <c r="I52" s="21">
        <v>46515</v>
      </c>
      <c r="J52" s="28">
        <f>278.52+12.25+556</f>
        <v>846.77</v>
      </c>
      <c r="K52" s="5"/>
      <c r="L52" s="43"/>
      <c r="M52" s="4"/>
    </row>
    <row r="53" spans="1:13" s="6" customFormat="1" ht="50.1" customHeight="1" x14ac:dyDescent="0.25">
      <c r="A53" s="15" t="s">
        <v>163</v>
      </c>
      <c r="B53" s="33" t="s">
        <v>11</v>
      </c>
      <c r="C53" s="22" t="s">
        <v>103</v>
      </c>
      <c r="D53" s="23" t="s">
        <v>13</v>
      </c>
      <c r="E53" s="34" t="s">
        <v>104</v>
      </c>
      <c r="F53" s="34" t="s">
        <v>104</v>
      </c>
      <c r="G53" s="28">
        <v>2100</v>
      </c>
      <c r="H53" s="21">
        <v>45324</v>
      </c>
      <c r="I53" s="21">
        <v>45355</v>
      </c>
      <c r="J53" s="28">
        <v>2100</v>
      </c>
      <c r="K53" s="5"/>
      <c r="L53" s="43"/>
      <c r="M53" s="4"/>
    </row>
    <row r="54" spans="1:13" s="6" customFormat="1" ht="50.1" customHeight="1" x14ac:dyDescent="0.25">
      <c r="A54" s="15" t="s">
        <v>164</v>
      </c>
      <c r="B54" s="33" t="s">
        <v>11</v>
      </c>
      <c r="C54" s="22" t="s">
        <v>165</v>
      </c>
      <c r="D54" s="23" t="s">
        <v>13</v>
      </c>
      <c r="E54" s="27" t="s">
        <v>166</v>
      </c>
      <c r="F54" s="27" t="s">
        <v>166</v>
      </c>
      <c r="G54" s="28">
        <v>450</v>
      </c>
      <c r="H54" s="21">
        <v>45324</v>
      </c>
      <c r="I54" s="21">
        <v>45414</v>
      </c>
      <c r="J54" s="28">
        <v>436</v>
      </c>
      <c r="K54" s="5"/>
      <c r="L54" s="43"/>
      <c r="M54" s="4"/>
    </row>
    <row r="55" spans="1:13" s="6" customFormat="1" ht="50.1" customHeight="1" x14ac:dyDescent="0.25">
      <c r="A55" s="15" t="s">
        <v>167</v>
      </c>
      <c r="B55" s="33" t="s">
        <v>11</v>
      </c>
      <c r="C55" s="22" t="s">
        <v>168</v>
      </c>
      <c r="D55" s="23" t="s">
        <v>13</v>
      </c>
      <c r="E55" s="34" t="s">
        <v>169</v>
      </c>
      <c r="F55" s="34" t="s">
        <v>169</v>
      </c>
      <c r="G55" s="28">
        <v>4000</v>
      </c>
      <c r="H55" s="21">
        <v>45327</v>
      </c>
      <c r="I55" s="21">
        <v>45443</v>
      </c>
      <c r="J55" s="20">
        <v>3772.56</v>
      </c>
      <c r="K55" s="5"/>
      <c r="L55" s="43"/>
      <c r="M55" s="4"/>
    </row>
    <row r="56" spans="1:13" s="6" customFormat="1" ht="50.1" customHeight="1" x14ac:dyDescent="0.25">
      <c r="A56" s="15" t="s">
        <v>170</v>
      </c>
      <c r="B56" s="33" t="s">
        <v>11</v>
      </c>
      <c r="C56" s="22" t="s">
        <v>171</v>
      </c>
      <c r="D56" s="23" t="s">
        <v>13</v>
      </c>
      <c r="E56" s="34" t="s">
        <v>172</v>
      </c>
      <c r="F56" s="34" t="s">
        <v>172</v>
      </c>
      <c r="G56" s="28">
        <v>1000</v>
      </c>
      <c r="H56" s="21">
        <v>45327</v>
      </c>
      <c r="I56" s="21">
        <v>45414</v>
      </c>
      <c r="J56" s="20">
        <v>625</v>
      </c>
      <c r="K56" s="5"/>
      <c r="L56" s="43"/>
      <c r="M56" s="4"/>
    </row>
    <row r="57" spans="1:13" s="6" customFormat="1" ht="50.1" customHeight="1" x14ac:dyDescent="0.25">
      <c r="A57" s="15" t="s">
        <v>173</v>
      </c>
      <c r="B57" s="33" t="s">
        <v>11</v>
      </c>
      <c r="C57" s="22" t="s">
        <v>25</v>
      </c>
      <c r="D57" s="23" t="s">
        <v>13</v>
      </c>
      <c r="E57" s="34" t="s">
        <v>174</v>
      </c>
      <c r="F57" s="34" t="s">
        <v>174</v>
      </c>
      <c r="G57" s="28">
        <v>4000</v>
      </c>
      <c r="H57" s="21">
        <v>45328</v>
      </c>
      <c r="I57" s="21">
        <v>45601</v>
      </c>
      <c r="J57" s="28">
        <f>380.73+48.28+426.57+19.25</f>
        <v>874.82999999999993</v>
      </c>
      <c r="K57" s="5"/>
      <c r="L57" s="43"/>
      <c r="M57" s="4"/>
    </row>
    <row r="58" spans="1:13" s="6" customFormat="1" ht="50.1" customHeight="1" x14ac:dyDescent="0.25">
      <c r="A58" s="15" t="s">
        <v>175</v>
      </c>
      <c r="B58" s="33" t="s">
        <v>11</v>
      </c>
      <c r="C58" s="22" t="s">
        <v>176</v>
      </c>
      <c r="D58" s="23" t="s">
        <v>13</v>
      </c>
      <c r="E58" s="34" t="s">
        <v>177</v>
      </c>
      <c r="F58" s="34" t="s">
        <v>177</v>
      </c>
      <c r="G58" s="28">
        <v>4000</v>
      </c>
      <c r="H58" s="21">
        <v>45328</v>
      </c>
      <c r="I58" s="42" t="s">
        <v>128</v>
      </c>
      <c r="J58" s="20">
        <f>62.09+17.31+129.01+81.32</f>
        <v>289.73</v>
      </c>
      <c r="K58" s="5"/>
      <c r="L58" s="43"/>
      <c r="M58" s="4"/>
    </row>
    <row r="59" spans="1:13" s="6" customFormat="1" ht="50.1" customHeight="1" x14ac:dyDescent="0.25">
      <c r="A59" s="15" t="s">
        <v>178</v>
      </c>
      <c r="B59" s="33" t="s">
        <v>11</v>
      </c>
      <c r="C59" s="22" t="s">
        <v>179</v>
      </c>
      <c r="D59" s="23" t="s">
        <v>13</v>
      </c>
      <c r="E59" s="27" t="s">
        <v>180</v>
      </c>
      <c r="F59" s="34" t="s">
        <v>180</v>
      </c>
      <c r="G59" s="28">
        <v>1000</v>
      </c>
      <c r="H59" s="21">
        <v>45330</v>
      </c>
      <c r="I59" s="21">
        <v>45355</v>
      </c>
      <c r="J59" s="20">
        <v>169</v>
      </c>
      <c r="K59" s="5"/>
      <c r="L59" s="43"/>
      <c r="M59" s="4"/>
    </row>
    <row r="60" spans="1:13" s="6" customFormat="1" ht="50.1" customHeight="1" x14ac:dyDescent="0.25">
      <c r="A60" s="15" t="s">
        <v>181</v>
      </c>
      <c r="B60" s="33" t="s">
        <v>11</v>
      </c>
      <c r="C60" s="22" t="s">
        <v>182</v>
      </c>
      <c r="D60" s="23" t="s">
        <v>13</v>
      </c>
      <c r="E60" s="23" t="s">
        <v>183</v>
      </c>
      <c r="F60" s="23" t="s">
        <v>183</v>
      </c>
      <c r="G60" s="28">
        <v>64000</v>
      </c>
      <c r="H60" s="21">
        <v>45334</v>
      </c>
      <c r="I60" s="21">
        <v>45657</v>
      </c>
      <c r="J60" s="28">
        <f>5267.84+5267.84+5267.84+5267.84+5267.84+5267.84+5267.84+5267.84+5267.84+5267.84+5267.84+5267.84+5267.84</f>
        <v>68481.919999999984</v>
      </c>
      <c r="K60" s="5"/>
      <c r="L60" s="43"/>
      <c r="M60" s="4"/>
    </row>
    <row r="61" spans="1:13" s="6" customFormat="1" ht="50.1" customHeight="1" x14ac:dyDescent="0.25">
      <c r="A61" s="15" t="s">
        <v>184</v>
      </c>
      <c r="B61" s="33" t="s">
        <v>11</v>
      </c>
      <c r="C61" s="22" t="s">
        <v>185</v>
      </c>
      <c r="D61" s="23" t="s">
        <v>13</v>
      </c>
      <c r="E61" s="23" t="s">
        <v>186</v>
      </c>
      <c r="F61" s="23" t="s">
        <v>186</v>
      </c>
      <c r="G61" s="28">
        <v>1002</v>
      </c>
      <c r="H61" s="21">
        <v>45359</v>
      </c>
      <c r="I61" s="21">
        <v>45473</v>
      </c>
      <c r="J61" s="20">
        <v>1002</v>
      </c>
      <c r="K61" s="5"/>
      <c r="L61" s="43"/>
      <c r="M61" s="4"/>
    </row>
    <row r="62" spans="1:13" s="6" customFormat="1" ht="50.1" customHeight="1" x14ac:dyDescent="0.25">
      <c r="A62" s="15" t="s">
        <v>187</v>
      </c>
      <c r="B62" s="33" t="s">
        <v>11</v>
      </c>
      <c r="C62" s="22" t="s">
        <v>188</v>
      </c>
      <c r="D62" s="23" t="s">
        <v>13</v>
      </c>
      <c r="E62" s="23" t="s">
        <v>189</v>
      </c>
      <c r="F62" s="23" t="s">
        <v>189</v>
      </c>
      <c r="G62" s="28">
        <v>1000</v>
      </c>
      <c r="H62" s="21">
        <v>45362</v>
      </c>
      <c r="I62" s="21">
        <v>45414</v>
      </c>
      <c r="J62" s="20">
        <v>130</v>
      </c>
      <c r="K62" s="5"/>
      <c r="L62" s="43"/>
      <c r="M62" s="4"/>
    </row>
    <row r="63" spans="1:13" s="6" customFormat="1" ht="50.1" customHeight="1" x14ac:dyDescent="0.25">
      <c r="A63" s="15" t="s">
        <v>190</v>
      </c>
      <c r="B63" s="33" t="s">
        <v>11</v>
      </c>
      <c r="C63" s="22" t="s">
        <v>191</v>
      </c>
      <c r="D63" s="23" t="s">
        <v>13</v>
      </c>
      <c r="E63" s="34" t="s">
        <v>192</v>
      </c>
      <c r="F63" s="34" t="s">
        <v>192</v>
      </c>
      <c r="G63" s="28">
        <v>4000</v>
      </c>
      <c r="H63" s="21">
        <v>45362</v>
      </c>
      <c r="I63" s="21">
        <v>45565</v>
      </c>
      <c r="J63" s="20">
        <f>280+134.1+105+70+73.5+41.5+342.1</f>
        <v>1046.2</v>
      </c>
      <c r="K63" s="5"/>
      <c r="L63" s="43"/>
      <c r="M63" s="4"/>
    </row>
    <row r="64" spans="1:13" s="6" customFormat="1" ht="50.1" customHeight="1" x14ac:dyDescent="0.25">
      <c r="A64" s="15" t="s">
        <v>193</v>
      </c>
      <c r="B64" s="33" t="s">
        <v>11</v>
      </c>
      <c r="C64" s="22" t="s">
        <v>194</v>
      </c>
      <c r="D64" s="23" t="s">
        <v>13</v>
      </c>
      <c r="E64" s="34" t="s">
        <v>195</v>
      </c>
      <c r="F64" s="34" t="s">
        <v>195</v>
      </c>
      <c r="G64" s="28">
        <v>1000</v>
      </c>
      <c r="H64" s="21">
        <v>45362</v>
      </c>
      <c r="I64" s="21">
        <v>45384</v>
      </c>
      <c r="J64" s="28">
        <v>748.06</v>
      </c>
      <c r="K64" s="5"/>
      <c r="L64" s="43"/>
      <c r="M64" s="4"/>
    </row>
    <row r="65" spans="1:13" s="6" customFormat="1" ht="50.1" customHeight="1" x14ac:dyDescent="0.25">
      <c r="A65" s="15" t="s">
        <v>196</v>
      </c>
      <c r="B65" s="33" t="s">
        <v>11</v>
      </c>
      <c r="C65" s="22" t="s">
        <v>197</v>
      </c>
      <c r="D65" s="23" t="s">
        <v>13</v>
      </c>
      <c r="E65" s="34" t="s">
        <v>138</v>
      </c>
      <c r="F65" s="34" t="s">
        <v>138</v>
      </c>
      <c r="G65" s="28">
        <v>646</v>
      </c>
      <c r="H65" s="21">
        <v>45363</v>
      </c>
      <c r="I65" s="21">
        <v>45443</v>
      </c>
      <c r="J65" s="20">
        <v>646</v>
      </c>
      <c r="K65" s="5"/>
      <c r="L65" s="43"/>
      <c r="M65" s="4"/>
    </row>
    <row r="66" spans="1:13" s="6" customFormat="1" ht="50.1" customHeight="1" x14ac:dyDescent="0.25">
      <c r="A66" s="15" t="s">
        <v>198</v>
      </c>
      <c r="B66" s="33" t="s">
        <v>11</v>
      </c>
      <c r="C66" s="22" t="s">
        <v>199</v>
      </c>
      <c r="D66" s="23" t="s">
        <v>13</v>
      </c>
      <c r="E66" s="34" t="s">
        <v>200</v>
      </c>
      <c r="F66" s="34" t="s">
        <v>200</v>
      </c>
      <c r="G66" s="28">
        <v>2615</v>
      </c>
      <c r="H66" s="21">
        <v>45364</v>
      </c>
      <c r="I66" s="21">
        <v>45535</v>
      </c>
      <c r="J66" s="20">
        <f>2505+110</f>
        <v>2615</v>
      </c>
      <c r="K66" s="5"/>
      <c r="L66" s="43"/>
      <c r="M66" s="4"/>
    </row>
    <row r="67" spans="1:13" s="6" customFormat="1" ht="50.1" customHeight="1" x14ac:dyDescent="0.25">
      <c r="A67" s="15" t="s">
        <v>201</v>
      </c>
      <c r="B67" s="33" t="s">
        <v>11</v>
      </c>
      <c r="C67" s="22" t="s">
        <v>202</v>
      </c>
      <c r="D67" s="23" t="s">
        <v>13</v>
      </c>
      <c r="E67" s="23" t="s">
        <v>203</v>
      </c>
      <c r="F67" s="23" t="s">
        <v>203</v>
      </c>
      <c r="G67" s="28">
        <v>1411</v>
      </c>
      <c r="H67" s="21">
        <v>45365</v>
      </c>
      <c r="I67" s="21">
        <v>45657</v>
      </c>
      <c r="J67" s="20">
        <f>1451+60</f>
        <v>1511</v>
      </c>
      <c r="K67" s="5"/>
      <c r="L67" s="43"/>
      <c r="M67" s="4"/>
    </row>
    <row r="68" spans="1:13" s="6" customFormat="1" ht="50.1" customHeight="1" x14ac:dyDescent="0.25">
      <c r="A68" s="15" t="s">
        <v>204</v>
      </c>
      <c r="B68" s="33" t="s">
        <v>11</v>
      </c>
      <c r="C68" s="22" t="s">
        <v>205</v>
      </c>
      <c r="D68" s="23" t="s">
        <v>13</v>
      </c>
      <c r="E68" s="34" t="s">
        <v>206</v>
      </c>
      <c r="F68" s="34" t="s">
        <v>206</v>
      </c>
      <c r="G68" s="28">
        <v>215</v>
      </c>
      <c r="H68" s="21">
        <v>45365</v>
      </c>
      <c r="I68" s="21">
        <v>45443</v>
      </c>
      <c r="J68" s="28">
        <v>215</v>
      </c>
      <c r="K68" s="5"/>
      <c r="L68" s="43"/>
      <c r="M68" s="4"/>
    </row>
    <row r="69" spans="1:13" s="6" customFormat="1" ht="50.1" customHeight="1" x14ac:dyDescent="0.25">
      <c r="A69" s="15" t="s">
        <v>207</v>
      </c>
      <c r="B69" s="33" t="s">
        <v>11</v>
      </c>
      <c r="C69" s="22" t="s">
        <v>208</v>
      </c>
      <c r="D69" s="23" t="s">
        <v>13</v>
      </c>
      <c r="E69" s="23" t="s">
        <v>209</v>
      </c>
      <c r="F69" s="23" t="s">
        <v>209</v>
      </c>
      <c r="G69" s="28">
        <v>21000</v>
      </c>
      <c r="H69" s="21">
        <v>45366</v>
      </c>
      <c r="I69" s="21">
        <v>45566</v>
      </c>
      <c r="J69" s="20">
        <f>10500+10500</f>
        <v>21000</v>
      </c>
      <c r="K69" s="5"/>
      <c r="L69" s="43"/>
      <c r="M69" s="4"/>
    </row>
    <row r="70" spans="1:13" s="6" customFormat="1" ht="50.1" customHeight="1" x14ac:dyDescent="0.25">
      <c r="A70" s="15" t="s">
        <v>210</v>
      </c>
      <c r="B70" s="33" t="s">
        <v>11</v>
      </c>
      <c r="C70" s="22" t="s">
        <v>211</v>
      </c>
      <c r="D70" s="23" t="s">
        <v>13</v>
      </c>
      <c r="E70" s="34" t="s">
        <v>212</v>
      </c>
      <c r="F70" s="34" t="s">
        <v>212</v>
      </c>
      <c r="G70" s="28">
        <v>87163.55</v>
      </c>
      <c r="H70" s="21">
        <v>45370</v>
      </c>
      <c r="I70" s="21">
        <v>45657</v>
      </c>
      <c r="J70" s="28">
        <f>9064.16+9064.16+9064.16+9064.16+9064.16+9064.16+9064.16+9064.16+9064.16</f>
        <v>81577.440000000017</v>
      </c>
      <c r="K70" s="5"/>
      <c r="L70" s="43"/>
      <c r="M70" s="4"/>
    </row>
    <row r="71" spans="1:13" s="6" customFormat="1" ht="50.1" customHeight="1" x14ac:dyDescent="0.25">
      <c r="A71" s="15" t="s">
        <v>213</v>
      </c>
      <c r="B71" s="33" t="s">
        <v>11</v>
      </c>
      <c r="C71" s="22" t="s">
        <v>214</v>
      </c>
      <c r="D71" s="23" t="s">
        <v>13</v>
      </c>
      <c r="E71" s="34" t="s">
        <v>212</v>
      </c>
      <c r="F71" s="34" t="s">
        <v>212</v>
      </c>
      <c r="G71" s="28">
        <v>34527.360000000001</v>
      </c>
      <c r="H71" s="21">
        <v>45370</v>
      </c>
      <c r="I71" s="21">
        <v>45657</v>
      </c>
      <c r="J71" s="20">
        <f>4043.88+4932.48+4932.48+4043.88+4932.48+4043.88+4043.88+4932.48+4932.48+4043.88+4043.88+6331.48+3478.5</f>
        <v>58735.659999999989</v>
      </c>
      <c r="K71" s="5"/>
      <c r="L71" s="43"/>
      <c r="M71" s="4"/>
    </row>
    <row r="72" spans="1:13" s="6" customFormat="1" ht="50.1" customHeight="1" x14ac:dyDescent="0.25">
      <c r="A72" s="15" t="s">
        <v>215</v>
      </c>
      <c r="B72" s="33" t="s">
        <v>11</v>
      </c>
      <c r="C72" s="22" t="s">
        <v>216</v>
      </c>
      <c r="D72" s="23" t="s">
        <v>13</v>
      </c>
      <c r="E72" s="34" t="s">
        <v>217</v>
      </c>
      <c r="F72" s="34" t="s">
        <v>217</v>
      </c>
      <c r="G72" s="32">
        <v>6335.25</v>
      </c>
      <c r="H72" s="21">
        <v>45371</v>
      </c>
      <c r="I72" s="21">
        <v>45414</v>
      </c>
      <c r="J72" s="20">
        <v>6335.25</v>
      </c>
      <c r="K72" s="5"/>
      <c r="L72" s="43"/>
      <c r="M72" s="4"/>
    </row>
    <row r="73" spans="1:13" s="6" customFormat="1" ht="50.1" customHeight="1" x14ac:dyDescent="0.25">
      <c r="A73" s="15" t="s">
        <v>218</v>
      </c>
      <c r="B73" s="33" t="s">
        <v>11</v>
      </c>
      <c r="C73" s="22" t="s">
        <v>219</v>
      </c>
      <c r="D73" s="23" t="s">
        <v>13</v>
      </c>
      <c r="E73" s="34" t="s">
        <v>220</v>
      </c>
      <c r="F73" s="34" t="s">
        <v>220</v>
      </c>
      <c r="G73" s="32">
        <v>38840</v>
      </c>
      <c r="H73" s="21">
        <v>45371</v>
      </c>
      <c r="I73" s="44">
        <v>45626</v>
      </c>
      <c r="J73" s="45">
        <f>11420+11420+7700+7500</f>
        <v>38040</v>
      </c>
      <c r="K73" s="5"/>
      <c r="L73" s="43"/>
      <c r="M73" s="4"/>
    </row>
    <row r="74" spans="1:13" s="6" customFormat="1" ht="50.1" customHeight="1" x14ac:dyDescent="0.25">
      <c r="A74" s="15" t="s">
        <v>221</v>
      </c>
      <c r="B74" s="33" t="s">
        <v>11</v>
      </c>
      <c r="C74" s="22" t="s">
        <v>16</v>
      </c>
      <c r="D74" s="23" t="s">
        <v>13</v>
      </c>
      <c r="E74" s="34" t="s">
        <v>17</v>
      </c>
      <c r="F74" s="34" t="s">
        <v>17</v>
      </c>
      <c r="G74" s="28">
        <v>250</v>
      </c>
      <c r="H74" s="21">
        <v>8847</v>
      </c>
      <c r="I74" s="21">
        <v>45376</v>
      </c>
      <c r="J74" s="28">
        <v>140</v>
      </c>
      <c r="K74" s="5"/>
      <c r="L74" s="43"/>
      <c r="M74" s="4"/>
    </row>
    <row r="75" spans="1:13" s="6" customFormat="1" ht="50.1" customHeight="1" x14ac:dyDescent="0.25">
      <c r="A75" s="15" t="s">
        <v>222</v>
      </c>
      <c r="B75" s="33" t="s">
        <v>11</v>
      </c>
      <c r="C75" s="22" t="s">
        <v>223</v>
      </c>
      <c r="D75" s="23" t="s">
        <v>13</v>
      </c>
      <c r="E75" s="34" t="s">
        <v>212</v>
      </c>
      <c r="F75" s="34" t="s">
        <v>212</v>
      </c>
      <c r="G75" s="28">
        <v>4990</v>
      </c>
      <c r="H75" s="21">
        <v>45376</v>
      </c>
      <c r="I75" s="21">
        <v>45474</v>
      </c>
      <c r="J75" s="20">
        <f>4990+4990</f>
        <v>9980</v>
      </c>
      <c r="K75" s="5"/>
      <c r="L75" s="43"/>
      <c r="M75" s="4"/>
    </row>
    <row r="76" spans="1:13" s="6" customFormat="1" ht="50.1" customHeight="1" x14ac:dyDescent="0.25">
      <c r="A76" s="15" t="s">
        <v>224</v>
      </c>
      <c r="B76" s="33" t="s">
        <v>11</v>
      </c>
      <c r="C76" s="22" t="s">
        <v>225</v>
      </c>
      <c r="D76" s="23" t="s">
        <v>13</v>
      </c>
      <c r="E76" s="23" t="s">
        <v>90</v>
      </c>
      <c r="F76" s="23" t="s">
        <v>90</v>
      </c>
      <c r="G76" s="28">
        <v>102.46</v>
      </c>
      <c r="H76" s="21">
        <v>45386</v>
      </c>
      <c r="I76" s="21">
        <v>45474</v>
      </c>
      <c r="J76" s="20">
        <v>102.46</v>
      </c>
      <c r="K76" s="5"/>
      <c r="L76" s="43"/>
      <c r="M76" s="4"/>
    </row>
    <row r="77" spans="1:13" s="6" customFormat="1" ht="50.1" customHeight="1" x14ac:dyDescent="0.25">
      <c r="A77" s="15" t="s">
        <v>226</v>
      </c>
      <c r="B77" s="33" t="s">
        <v>11</v>
      </c>
      <c r="C77" s="22" t="s">
        <v>227</v>
      </c>
      <c r="D77" s="23" t="s">
        <v>13</v>
      </c>
      <c r="E77" s="23" t="s">
        <v>228</v>
      </c>
      <c r="F77" s="23" t="s">
        <v>228</v>
      </c>
      <c r="G77" s="28">
        <v>3800</v>
      </c>
      <c r="H77" s="21">
        <v>45387</v>
      </c>
      <c r="I77" s="21">
        <v>45504</v>
      </c>
      <c r="J77" s="20">
        <f>1140+2660</f>
        <v>3800</v>
      </c>
      <c r="K77" s="5"/>
      <c r="L77" s="43"/>
      <c r="M77" s="4"/>
    </row>
    <row r="78" spans="1:13" s="6" customFormat="1" ht="50.1" customHeight="1" x14ac:dyDescent="0.25">
      <c r="A78" s="15" t="s">
        <v>229</v>
      </c>
      <c r="B78" s="33" t="s">
        <v>11</v>
      </c>
      <c r="C78" s="22" t="s">
        <v>230</v>
      </c>
      <c r="D78" s="23" t="s">
        <v>13</v>
      </c>
      <c r="E78" s="34" t="s">
        <v>209</v>
      </c>
      <c r="F78" s="34" t="s">
        <v>209</v>
      </c>
      <c r="G78" s="28">
        <v>1100</v>
      </c>
      <c r="H78" s="21">
        <v>45400</v>
      </c>
      <c r="I78" s="21">
        <v>45474</v>
      </c>
      <c r="J78" s="20">
        <v>1129</v>
      </c>
      <c r="K78" s="5"/>
      <c r="L78" s="43"/>
      <c r="M78" s="4"/>
    </row>
    <row r="79" spans="1:13" s="6" customFormat="1" ht="50.1" customHeight="1" x14ac:dyDescent="0.25">
      <c r="A79" s="15" t="s">
        <v>231</v>
      </c>
      <c r="B79" s="33" t="s">
        <v>11</v>
      </c>
      <c r="C79" s="22" t="s">
        <v>232</v>
      </c>
      <c r="D79" s="23" t="s">
        <v>13</v>
      </c>
      <c r="E79" s="34" t="s">
        <v>233</v>
      </c>
      <c r="F79" s="34" t="s">
        <v>233</v>
      </c>
      <c r="G79" s="31">
        <v>4440</v>
      </c>
      <c r="H79" s="21">
        <v>45401</v>
      </c>
      <c r="I79" s="21">
        <v>45719</v>
      </c>
      <c r="J79" s="20">
        <v>4440</v>
      </c>
      <c r="K79" s="5"/>
      <c r="L79" s="43"/>
      <c r="M79" s="4"/>
    </row>
    <row r="80" spans="1:13" s="6" customFormat="1" ht="50.1" customHeight="1" x14ac:dyDescent="0.25">
      <c r="A80" s="15" t="s">
        <v>234</v>
      </c>
      <c r="B80" s="33" t="s">
        <v>11</v>
      </c>
      <c r="C80" s="22" t="s">
        <v>235</v>
      </c>
      <c r="D80" s="23" t="s">
        <v>13</v>
      </c>
      <c r="E80" s="23" t="s">
        <v>236</v>
      </c>
      <c r="F80" s="23" t="s">
        <v>236</v>
      </c>
      <c r="G80" s="28">
        <v>290</v>
      </c>
      <c r="H80" s="21">
        <v>45401</v>
      </c>
      <c r="I80" s="21">
        <v>45504</v>
      </c>
      <c r="J80" s="20">
        <v>290</v>
      </c>
      <c r="K80" s="5"/>
      <c r="L80" s="24"/>
      <c r="M80" s="25"/>
    </row>
    <row r="81" spans="1:13" s="6" customFormat="1" ht="50.1" customHeight="1" x14ac:dyDescent="0.25">
      <c r="A81" s="15" t="s">
        <v>237</v>
      </c>
      <c r="B81" s="33" t="s">
        <v>11</v>
      </c>
      <c r="C81" s="22" t="s">
        <v>238</v>
      </c>
      <c r="D81" s="23" t="s">
        <v>13</v>
      </c>
      <c r="E81" s="34" t="s">
        <v>239</v>
      </c>
      <c r="F81" s="34" t="s">
        <v>239</v>
      </c>
      <c r="G81" s="28">
        <v>4478</v>
      </c>
      <c r="H81" s="21">
        <v>45401</v>
      </c>
      <c r="I81" s="21">
        <v>45504</v>
      </c>
      <c r="J81" s="20">
        <v>4470</v>
      </c>
      <c r="K81" s="5"/>
      <c r="L81" s="24"/>
      <c r="M81" s="25"/>
    </row>
    <row r="82" spans="1:13" s="6" customFormat="1" ht="50.1" customHeight="1" x14ac:dyDescent="0.25">
      <c r="A82" s="15" t="s">
        <v>240</v>
      </c>
      <c r="B82" s="33" t="s">
        <v>11</v>
      </c>
      <c r="C82" s="22" t="s">
        <v>241</v>
      </c>
      <c r="D82" s="23" t="s">
        <v>13</v>
      </c>
      <c r="E82" s="23" t="s">
        <v>233</v>
      </c>
      <c r="F82" s="23" t="s">
        <v>233</v>
      </c>
      <c r="G82" s="28">
        <v>16340</v>
      </c>
      <c r="H82" s="21">
        <v>45401</v>
      </c>
      <c r="I82" s="21">
        <v>45657</v>
      </c>
      <c r="J82" s="20">
        <v>16340</v>
      </c>
      <c r="K82" s="5"/>
      <c r="L82" s="24"/>
      <c r="M82" s="25"/>
    </row>
    <row r="83" spans="1:13" s="6" customFormat="1" ht="50.1" customHeight="1" x14ac:dyDescent="0.25">
      <c r="A83" s="15" t="s">
        <v>242</v>
      </c>
      <c r="B83" s="33" t="s">
        <v>11</v>
      </c>
      <c r="C83" s="22" t="s">
        <v>243</v>
      </c>
      <c r="D83" s="23" t="s">
        <v>13</v>
      </c>
      <c r="E83" s="23" t="s">
        <v>244</v>
      </c>
      <c r="F83" s="23" t="s">
        <v>244</v>
      </c>
      <c r="G83" s="28">
        <v>2530</v>
      </c>
      <c r="H83" s="21">
        <v>45405</v>
      </c>
      <c r="I83" s="21">
        <v>45443</v>
      </c>
      <c r="J83" s="20">
        <f>225+2560</f>
        <v>2785</v>
      </c>
      <c r="K83" s="5"/>
      <c r="L83" s="24"/>
      <c r="M83" s="25"/>
    </row>
    <row r="84" spans="1:13" s="6" customFormat="1" ht="50.1" customHeight="1" x14ac:dyDescent="0.25">
      <c r="A84" s="15" t="s">
        <v>245</v>
      </c>
      <c r="B84" s="33" t="s">
        <v>11</v>
      </c>
      <c r="C84" s="22" t="s">
        <v>246</v>
      </c>
      <c r="D84" s="23" t="s">
        <v>13</v>
      </c>
      <c r="E84" s="34" t="s">
        <v>247</v>
      </c>
      <c r="F84" s="34" t="s">
        <v>247</v>
      </c>
      <c r="G84" s="28">
        <v>1000</v>
      </c>
      <c r="H84" s="21">
        <v>45405</v>
      </c>
      <c r="I84" s="21">
        <v>45601</v>
      </c>
      <c r="J84" s="20">
        <v>1500</v>
      </c>
      <c r="K84" s="5"/>
      <c r="L84" s="24"/>
      <c r="M84" s="25"/>
    </row>
    <row r="85" spans="1:13" s="6" customFormat="1" ht="50.1" customHeight="1" x14ac:dyDescent="0.25">
      <c r="A85" s="15" t="s">
        <v>248</v>
      </c>
      <c r="B85" s="33" t="s">
        <v>11</v>
      </c>
      <c r="C85" s="22" t="s">
        <v>249</v>
      </c>
      <c r="D85" s="23" t="s">
        <v>13</v>
      </c>
      <c r="E85" s="34" t="s">
        <v>250</v>
      </c>
      <c r="F85" s="34" t="s">
        <v>250</v>
      </c>
      <c r="G85" s="28">
        <v>700</v>
      </c>
      <c r="H85" s="21">
        <v>45412</v>
      </c>
      <c r="I85" s="21">
        <v>45474</v>
      </c>
      <c r="J85" s="20">
        <v>700</v>
      </c>
      <c r="K85" s="5"/>
      <c r="L85" s="24"/>
      <c r="M85" s="25"/>
    </row>
    <row r="86" spans="1:13" s="6" customFormat="1" ht="50.1" customHeight="1" x14ac:dyDescent="0.25">
      <c r="A86" s="15" t="s">
        <v>251</v>
      </c>
      <c r="B86" s="33" t="s">
        <v>11</v>
      </c>
      <c r="C86" s="22" t="s">
        <v>252</v>
      </c>
      <c r="D86" s="23" t="s">
        <v>13</v>
      </c>
      <c r="E86" s="34" t="s">
        <v>253</v>
      </c>
      <c r="F86" s="34" t="s">
        <v>253</v>
      </c>
      <c r="G86" s="28">
        <v>1104</v>
      </c>
      <c r="H86" s="21">
        <v>45414</v>
      </c>
      <c r="I86" s="21">
        <v>45474</v>
      </c>
      <c r="J86" s="20">
        <v>1104</v>
      </c>
      <c r="K86" s="5"/>
      <c r="L86" s="24"/>
      <c r="M86" s="25"/>
    </row>
    <row r="87" spans="1:13" s="6" customFormat="1" ht="50.1" customHeight="1" x14ac:dyDescent="0.25">
      <c r="A87" s="15" t="s">
        <v>254</v>
      </c>
      <c r="B87" s="33" t="s">
        <v>11</v>
      </c>
      <c r="C87" s="22" t="s">
        <v>255</v>
      </c>
      <c r="D87" s="23" t="s">
        <v>13</v>
      </c>
      <c r="E87" s="34" t="s">
        <v>244</v>
      </c>
      <c r="F87" s="34" t="s">
        <v>244</v>
      </c>
      <c r="G87" s="28">
        <v>800</v>
      </c>
      <c r="H87" s="21">
        <v>45414</v>
      </c>
      <c r="I87" s="21">
        <v>45443</v>
      </c>
      <c r="J87" s="20">
        <v>800</v>
      </c>
      <c r="K87" s="5"/>
      <c r="L87" s="24"/>
      <c r="M87" s="25"/>
    </row>
    <row r="88" spans="1:13" s="6" customFormat="1" ht="50.1" customHeight="1" x14ac:dyDescent="0.25">
      <c r="A88" s="15" t="s">
        <v>256</v>
      </c>
      <c r="B88" s="33" t="s">
        <v>11</v>
      </c>
      <c r="C88" s="22" t="s">
        <v>257</v>
      </c>
      <c r="D88" s="23" t="s">
        <v>13</v>
      </c>
      <c r="E88" s="34" t="s">
        <v>48</v>
      </c>
      <c r="F88" s="34" t="s">
        <v>48</v>
      </c>
      <c r="G88" s="46">
        <v>9836.06</v>
      </c>
      <c r="H88" s="21">
        <v>45414</v>
      </c>
      <c r="I88" s="21">
        <v>45504</v>
      </c>
      <c r="J88" s="20">
        <v>9836.06</v>
      </c>
      <c r="K88" s="5"/>
      <c r="L88" s="24"/>
      <c r="M88" s="25"/>
    </row>
    <row r="89" spans="1:13" s="6" customFormat="1" ht="50.1" customHeight="1" x14ac:dyDescent="0.25">
      <c r="A89" s="15" t="s">
        <v>258</v>
      </c>
      <c r="B89" s="33" t="s">
        <v>11</v>
      </c>
      <c r="C89" s="22" t="s">
        <v>259</v>
      </c>
      <c r="D89" s="23" t="s">
        <v>13</v>
      </c>
      <c r="E89" s="34" t="s">
        <v>260</v>
      </c>
      <c r="F89" s="34" t="s">
        <v>260</v>
      </c>
      <c r="G89" s="28">
        <v>278.25</v>
      </c>
      <c r="H89" s="21">
        <v>45418</v>
      </c>
      <c r="I89" s="21">
        <v>45421</v>
      </c>
      <c r="J89" s="20">
        <v>278.27999999999997</v>
      </c>
      <c r="K89" s="5"/>
      <c r="L89" s="24"/>
      <c r="M89" s="25"/>
    </row>
    <row r="90" spans="1:13" s="6" customFormat="1" ht="50.1" customHeight="1" x14ac:dyDescent="0.25">
      <c r="A90" s="15" t="s">
        <v>261</v>
      </c>
      <c r="B90" s="33" t="s">
        <v>11</v>
      </c>
      <c r="C90" s="22" t="s">
        <v>262</v>
      </c>
      <c r="D90" s="23" t="s">
        <v>13</v>
      </c>
      <c r="E90" s="34" t="s">
        <v>177</v>
      </c>
      <c r="F90" s="34" t="s">
        <v>177</v>
      </c>
      <c r="G90" s="28">
        <v>105.03</v>
      </c>
      <c r="H90" s="21">
        <v>45418</v>
      </c>
      <c r="I90" s="21">
        <v>45474</v>
      </c>
      <c r="J90" s="20">
        <v>62.09</v>
      </c>
      <c r="K90" s="5"/>
      <c r="L90" s="24"/>
      <c r="M90" s="25"/>
    </row>
    <row r="91" spans="1:13" s="6" customFormat="1" ht="50.1" customHeight="1" x14ac:dyDescent="0.25">
      <c r="A91" s="15" t="s">
        <v>263</v>
      </c>
      <c r="B91" s="33" t="s">
        <v>11</v>
      </c>
      <c r="C91" s="22" t="s">
        <v>264</v>
      </c>
      <c r="D91" s="23" t="s">
        <v>13</v>
      </c>
      <c r="E91" s="34" t="s">
        <v>265</v>
      </c>
      <c r="F91" s="34" t="s">
        <v>265</v>
      </c>
      <c r="G91" s="28">
        <v>13836</v>
      </c>
      <c r="H91" s="21">
        <v>45418</v>
      </c>
      <c r="I91" s="21">
        <v>45626</v>
      </c>
      <c r="J91" s="20">
        <v>13836</v>
      </c>
      <c r="K91" s="5"/>
      <c r="L91" s="24"/>
      <c r="M91" s="25"/>
    </row>
    <row r="92" spans="1:13" s="6" customFormat="1" ht="50.1" customHeight="1" x14ac:dyDescent="0.25">
      <c r="A92" s="15" t="s">
        <v>266</v>
      </c>
      <c r="B92" s="33" t="s">
        <v>11</v>
      </c>
      <c r="C92" s="22" t="s">
        <v>267</v>
      </c>
      <c r="D92" s="23" t="s">
        <v>13</v>
      </c>
      <c r="E92" s="23" t="s">
        <v>203</v>
      </c>
      <c r="F92" s="23" t="s">
        <v>203</v>
      </c>
      <c r="G92" s="28">
        <v>300</v>
      </c>
      <c r="H92" s="21">
        <v>45420</v>
      </c>
      <c r="I92" s="21">
        <v>45504</v>
      </c>
      <c r="J92" s="20">
        <v>300</v>
      </c>
      <c r="K92" s="5"/>
      <c r="L92" s="24"/>
      <c r="M92" s="25"/>
    </row>
    <row r="93" spans="1:13" s="6" customFormat="1" ht="50.1" customHeight="1" x14ac:dyDescent="0.25">
      <c r="A93" s="15" t="s">
        <v>268</v>
      </c>
      <c r="B93" s="33" t="s">
        <v>11</v>
      </c>
      <c r="C93" s="22" t="s">
        <v>269</v>
      </c>
      <c r="D93" s="23" t="s">
        <v>13</v>
      </c>
      <c r="E93" s="23" t="s">
        <v>233</v>
      </c>
      <c r="F93" s="23" t="s">
        <v>233</v>
      </c>
      <c r="G93" s="32">
        <v>2805</v>
      </c>
      <c r="H93" s="44">
        <v>45429</v>
      </c>
      <c r="I93" s="44">
        <v>45657</v>
      </c>
      <c r="J93" s="45">
        <v>2805</v>
      </c>
      <c r="K93" s="5"/>
      <c r="L93" s="24"/>
      <c r="M93" s="25"/>
    </row>
    <row r="94" spans="1:13" s="6" customFormat="1" ht="50.1" customHeight="1" x14ac:dyDescent="0.25">
      <c r="A94" s="15" t="s">
        <v>270</v>
      </c>
      <c r="B94" s="33" t="s">
        <v>11</v>
      </c>
      <c r="C94" s="22" t="s">
        <v>271</v>
      </c>
      <c r="D94" s="23" t="s">
        <v>13</v>
      </c>
      <c r="E94" s="23" t="s">
        <v>233</v>
      </c>
      <c r="F94" s="23" t="s">
        <v>233</v>
      </c>
      <c r="G94" s="28">
        <v>19280</v>
      </c>
      <c r="H94" s="44">
        <v>45429</v>
      </c>
      <c r="I94" s="44">
        <v>45657</v>
      </c>
      <c r="J94" s="20">
        <v>20150</v>
      </c>
      <c r="K94" s="5"/>
      <c r="L94" s="24"/>
      <c r="M94" s="25"/>
    </row>
    <row r="95" spans="1:13" s="6" customFormat="1" ht="50.1" customHeight="1" x14ac:dyDescent="0.25">
      <c r="A95" s="15" t="s">
        <v>272</v>
      </c>
      <c r="B95" s="33" t="s">
        <v>11</v>
      </c>
      <c r="C95" s="22" t="s">
        <v>144</v>
      </c>
      <c r="D95" s="23" t="s">
        <v>13</v>
      </c>
      <c r="E95" s="34" t="s">
        <v>43</v>
      </c>
      <c r="F95" s="34" t="s">
        <v>43</v>
      </c>
      <c r="G95" s="28">
        <v>28900</v>
      </c>
      <c r="H95" s="44">
        <v>45429</v>
      </c>
      <c r="I95" s="44">
        <v>45657</v>
      </c>
      <c r="J95" s="20">
        <f>9633.33+9633.33+9633.34</f>
        <v>28900</v>
      </c>
      <c r="K95" s="5"/>
      <c r="L95" s="24"/>
      <c r="M95" s="25"/>
    </row>
    <row r="96" spans="1:13" s="6" customFormat="1" ht="50.1" customHeight="1" x14ac:dyDescent="0.25">
      <c r="A96" s="15" t="s">
        <v>273</v>
      </c>
      <c r="B96" s="33" t="s">
        <v>11</v>
      </c>
      <c r="C96" s="22" t="s">
        <v>142</v>
      </c>
      <c r="D96" s="23" t="s">
        <v>13</v>
      </c>
      <c r="E96" s="34" t="s">
        <v>43</v>
      </c>
      <c r="F96" s="34" t="s">
        <v>43</v>
      </c>
      <c r="G96" s="28">
        <v>16850</v>
      </c>
      <c r="H96" s="44">
        <v>45429</v>
      </c>
      <c r="I96" s="44">
        <v>45657</v>
      </c>
      <c r="J96" s="20">
        <f>5616.67+5616.67+5616.66</f>
        <v>16850</v>
      </c>
      <c r="K96" s="5"/>
      <c r="L96" s="24"/>
      <c r="M96" s="25"/>
    </row>
    <row r="97" spans="1:13" s="6" customFormat="1" ht="50.1" customHeight="1" x14ac:dyDescent="0.25">
      <c r="A97" s="15" t="s">
        <v>274</v>
      </c>
      <c r="B97" s="33" t="s">
        <v>11</v>
      </c>
      <c r="C97" s="22" t="s">
        <v>275</v>
      </c>
      <c r="D97" s="23" t="s">
        <v>13</v>
      </c>
      <c r="E97" s="23" t="s">
        <v>276</v>
      </c>
      <c r="F97" s="23" t="s">
        <v>276</v>
      </c>
      <c r="G97" s="28">
        <v>2035</v>
      </c>
      <c r="H97" s="21">
        <v>45436</v>
      </c>
      <c r="I97" s="21">
        <v>45504</v>
      </c>
      <c r="J97" s="20">
        <v>2429</v>
      </c>
      <c r="K97" s="5"/>
      <c r="L97" s="24"/>
      <c r="M97" s="25"/>
    </row>
    <row r="98" spans="1:13" s="6" customFormat="1" ht="50.1" customHeight="1" x14ac:dyDescent="0.25">
      <c r="A98" s="15" t="s">
        <v>277</v>
      </c>
      <c r="B98" s="33" t="s">
        <v>11</v>
      </c>
      <c r="C98" s="22" t="s">
        <v>125</v>
      </c>
      <c r="D98" s="23" t="s">
        <v>13</v>
      </c>
      <c r="E98" s="34" t="s">
        <v>192</v>
      </c>
      <c r="F98" s="34" t="s">
        <v>192</v>
      </c>
      <c r="G98" s="28">
        <v>640</v>
      </c>
      <c r="H98" s="21">
        <v>45439</v>
      </c>
      <c r="I98" s="21">
        <v>45565</v>
      </c>
      <c r="J98" s="28">
        <v>640</v>
      </c>
      <c r="K98" s="5"/>
      <c r="L98" s="24"/>
      <c r="M98" s="25"/>
    </row>
    <row r="99" spans="1:13" s="6" customFormat="1" ht="50.1" customHeight="1" x14ac:dyDescent="0.25">
      <c r="A99" s="15" t="s">
        <v>278</v>
      </c>
      <c r="B99" s="33" t="s">
        <v>11</v>
      </c>
      <c r="C99" s="22" t="s">
        <v>279</v>
      </c>
      <c r="D99" s="23" t="s">
        <v>13</v>
      </c>
      <c r="E99" s="34" t="s">
        <v>253</v>
      </c>
      <c r="F99" s="34" t="s">
        <v>253</v>
      </c>
      <c r="G99" s="28">
        <v>190</v>
      </c>
      <c r="H99" s="21">
        <v>45440</v>
      </c>
      <c r="I99" s="21">
        <v>45504</v>
      </c>
      <c r="J99" s="20">
        <v>190</v>
      </c>
      <c r="K99" s="5"/>
      <c r="L99" s="24"/>
      <c r="M99" s="25"/>
    </row>
    <row r="100" spans="1:13" s="6" customFormat="1" ht="50.1" customHeight="1" x14ac:dyDescent="0.25">
      <c r="A100" s="15" t="s">
        <v>280</v>
      </c>
      <c r="B100" s="33" t="s">
        <v>11</v>
      </c>
      <c r="C100" s="22" t="s">
        <v>281</v>
      </c>
      <c r="D100" s="23" t="s">
        <v>13</v>
      </c>
      <c r="E100" s="34" t="s">
        <v>282</v>
      </c>
      <c r="F100" s="34" t="s">
        <v>282</v>
      </c>
      <c r="G100" s="28">
        <v>1500</v>
      </c>
      <c r="H100" s="21">
        <v>45441</v>
      </c>
      <c r="I100" s="21">
        <v>45566</v>
      </c>
      <c r="J100" s="20">
        <v>1500</v>
      </c>
      <c r="K100" s="5"/>
      <c r="L100" s="24"/>
      <c r="M100" s="25"/>
    </row>
    <row r="101" spans="1:13" s="6" customFormat="1" ht="50.1" customHeight="1" x14ac:dyDescent="0.25">
      <c r="A101" s="15" t="s">
        <v>283</v>
      </c>
      <c r="B101" s="33" t="s">
        <v>11</v>
      </c>
      <c r="C101" s="22" t="s">
        <v>284</v>
      </c>
      <c r="D101" s="23" t="s">
        <v>13</v>
      </c>
      <c r="E101" s="34" t="s">
        <v>220</v>
      </c>
      <c r="F101" s="34" t="s">
        <v>220</v>
      </c>
      <c r="G101" s="28">
        <v>9000</v>
      </c>
      <c r="H101" s="21">
        <v>45441</v>
      </c>
      <c r="I101" s="21">
        <v>45474</v>
      </c>
      <c r="J101" s="20">
        <v>9000</v>
      </c>
      <c r="K101" s="5"/>
      <c r="L101" s="24"/>
      <c r="M101" s="25"/>
    </row>
    <row r="102" spans="1:13" s="6" customFormat="1" ht="50.1" customHeight="1" x14ac:dyDescent="0.25">
      <c r="A102" s="15" t="s">
        <v>285</v>
      </c>
      <c r="B102" s="33" t="s">
        <v>11</v>
      </c>
      <c r="C102" s="22" t="s">
        <v>286</v>
      </c>
      <c r="D102" s="23" t="s">
        <v>13</v>
      </c>
      <c r="E102" s="34" t="s">
        <v>90</v>
      </c>
      <c r="F102" s="34" t="s">
        <v>90</v>
      </c>
      <c r="G102" s="28">
        <v>103.28</v>
      </c>
      <c r="H102" s="21">
        <v>45446</v>
      </c>
      <c r="I102" s="21">
        <v>45535</v>
      </c>
      <c r="J102" s="20">
        <v>103.28</v>
      </c>
      <c r="K102" s="5"/>
      <c r="L102" s="24"/>
      <c r="M102" s="25"/>
    </row>
    <row r="103" spans="1:13" s="6" customFormat="1" ht="50.1" customHeight="1" x14ac:dyDescent="0.25">
      <c r="A103" s="15" t="s">
        <v>287</v>
      </c>
      <c r="B103" s="33" t="s">
        <v>11</v>
      </c>
      <c r="C103" s="22" t="s">
        <v>288</v>
      </c>
      <c r="D103" s="23" t="s">
        <v>13</v>
      </c>
      <c r="E103" s="34" t="s">
        <v>289</v>
      </c>
      <c r="F103" s="34" t="s">
        <v>289</v>
      </c>
      <c r="G103" s="28">
        <v>25888</v>
      </c>
      <c r="H103" s="21">
        <v>45447</v>
      </c>
      <c r="I103" s="21">
        <v>45566</v>
      </c>
      <c r="J103" s="28">
        <v>25888</v>
      </c>
      <c r="K103" s="5"/>
      <c r="L103" s="24"/>
      <c r="M103" s="25"/>
    </row>
    <row r="104" spans="1:13" s="6" customFormat="1" ht="50.1" customHeight="1" x14ac:dyDescent="0.25">
      <c r="A104" s="15" t="s">
        <v>290</v>
      </c>
      <c r="B104" s="33" t="s">
        <v>11</v>
      </c>
      <c r="C104" s="22" t="s">
        <v>291</v>
      </c>
      <c r="D104" s="23" t="s">
        <v>13</v>
      </c>
      <c r="E104" s="23" t="s">
        <v>292</v>
      </c>
      <c r="F104" s="23" t="s">
        <v>292</v>
      </c>
      <c r="G104" s="28">
        <v>28200</v>
      </c>
      <c r="H104" s="21">
        <v>45447</v>
      </c>
      <c r="I104" s="21">
        <v>45657</v>
      </c>
      <c r="J104" s="20">
        <f>4000+4000+4000+4000+4000+2900+2300</f>
        <v>25200</v>
      </c>
      <c r="K104" s="5"/>
      <c r="L104" s="24"/>
      <c r="M104" s="25"/>
    </row>
    <row r="105" spans="1:13" s="6" customFormat="1" ht="50.1" customHeight="1" x14ac:dyDescent="0.25">
      <c r="A105" s="15" t="s">
        <v>293</v>
      </c>
      <c r="B105" s="33" t="s">
        <v>11</v>
      </c>
      <c r="C105" s="22" t="s">
        <v>294</v>
      </c>
      <c r="D105" s="23" t="s">
        <v>13</v>
      </c>
      <c r="E105" s="34" t="s">
        <v>295</v>
      </c>
      <c r="F105" s="34" t="s">
        <v>295</v>
      </c>
      <c r="G105" s="28">
        <v>56700</v>
      </c>
      <c r="H105" s="21">
        <v>45447</v>
      </c>
      <c r="I105" s="21">
        <v>45657</v>
      </c>
      <c r="J105" s="20">
        <f>(8800+8800+8800+8800+8800+1300)</f>
        <v>45300</v>
      </c>
      <c r="K105" s="5"/>
      <c r="L105" s="24"/>
      <c r="M105" s="25"/>
    </row>
    <row r="106" spans="1:13" s="6" customFormat="1" ht="50.1" customHeight="1" x14ac:dyDescent="0.25">
      <c r="A106" s="15" t="s">
        <v>296</v>
      </c>
      <c r="B106" s="33" t="s">
        <v>11</v>
      </c>
      <c r="C106" s="22" t="s">
        <v>297</v>
      </c>
      <c r="D106" s="23" t="s">
        <v>13</v>
      </c>
      <c r="E106" s="23" t="s">
        <v>119</v>
      </c>
      <c r="F106" s="23" t="s">
        <v>119</v>
      </c>
      <c r="G106" s="28">
        <v>4900</v>
      </c>
      <c r="H106" s="21">
        <v>45447</v>
      </c>
      <c r="I106" s="21">
        <v>45535</v>
      </c>
      <c r="J106" s="20">
        <v>1072.5</v>
      </c>
      <c r="K106" s="5"/>
      <c r="L106" s="24"/>
      <c r="M106" s="25"/>
    </row>
    <row r="107" spans="1:13" s="6" customFormat="1" ht="50.1" customHeight="1" x14ac:dyDescent="0.25">
      <c r="A107" s="15" t="s">
        <v>298</v>
      </c>
      <c r="B107" s="33" t="s">
        <v>11</v>
      </c>
      <c r="C107" s="22" t="s">
        <v>299</v>
      </c>
      <c r="D107" s="23" t="s">
        <v>13</v>
      </c>
      <c r="E107" s="34" t="s">
        <v>60</v>
      </c>
      <c r="F107" s="34" t="s">
        <v>60</v>
      </c>
      <c r="G107" s="28">
        <v>110</v>
      </c>
      <c r="H107" s="21">
        <v>45448</v>
      </c>
      <c r="I107" s="21">
        <v>45504</v>
      </c>
      <c r="J107" s="28">
        <v>110</v>
      </c>
      <c r="K107" s="5"/>
      <c r="L107" s="24"/>
      <c r="M107" s="25"/>
    </row>
    <row r="108" spans="1:13" s="6" customFormat="1" ht="50.1" customHeight="1" x14ac:dyDescent="0.25">
      <c r="A108" s="15" t="s">
        <v>300</v>
      </c>
      <c r="B108" s="33" t="s">
        <v>11</v>
      </c>
      <c r="C108" s="22" t="s">
        <v>301</v>
      </c>
      <c r="D108" s="23" t="s">
        <v>13</v>
      </c>
      <c r="E108" s="34" t="s">
        <v>302</v>
      </c>
      <c r="F108" s="34" t="s">
        <v>302</v>
      </c>
      <c r="G108" s="28">
        <v>2100</v>
      </c>
      <c r="H108" s="21">
        <v>45449</v>
      </c>
      <c r="I108" s="21">
        <v>45657</v>
      </c>
      <c r="J108" s="20">
        <f>600+600+600+600</f>
        <v>2400</v>
      </c>
      <c r="K108" s="5"/>
      <c r="L108" s="24"/>
      <c r="M108" s="25"/>
    </row>
    <row r="109" spans="1:13" s="6" customFormat="1" ht="50.1" customHeight="1" x14ac:dyDescent="0.25">
      <c r="A109" s="15" t="s">
        <v>303</v>
      </c>
      <c r="B109" s="33" t="s">
        <v>11</v>
      </c>
      <c r="C109" s="22" t="s">
        <v>304</v>
      </c>
      <c r="D109" s="23" t="s">
        <v>13</v>
      </c>
      <c r="E109" s="34" t="s">
        <v>119</v>
      </c>
      <c r="F109" s="34" t="s">
        <v>119</v>
      </c>
      <c r="G109" s="28">
        <v>3350</v>
      </c>
      <c r="H109" s="21">
        <v>45453</v>
      </c>
      <c r="I109" s="21">
        <v>45551</v>
      </c>
      <c r="J109" s="28">
        <v>3500</v>
      </c>
      <c r="K109" s="5"/>
      <c r="L109" s="24"/>
      <c r="M109" s="25"/>
    </row>
    <row r="110" spans="1:13" s="6" customFormat="1" ht="50.1" customHeight="1" x14ac:dyDescent="0.25">
      <c r="A110" s="15" t="s">
        <v>305</v>
      </c>
      <c r="B110" s="33" t="s">
        <v>11</v>
      </c>
      <c r="C110" s="22" t="s">
        <v>304</v>
      </c>
      <c r="D110" s="23" t="s">
        <v>13</v>
      </c>
      <c r="E110" s="34" t="s">
        <v>119</v>
      </c>
      <c r="F110" s="34" t="s">
        <v>119</v>
      </c>
      <c r="G110" s="28">
        <v>3350</v>
      </c>
      <c r="H110" s="21">
        <v>45453</v>
      </c>
      <c r="I110" s="21">
        <v>45551</v>
      </c>
      <c r="J110" s="20">
        <v>3500</v>
      </c>
      <c r="K110" s="5"/>
      <c r="L110" s="24"/>
      <c r="M110" s="25"/>
    </row>
    <row r="111" spans="1:13" s="6" customFormat="1" ht="50.1" customHeight="1" x14ac:dyDescent="0.25">
      <c r="A111" s="15" t="s">
        <v>306</v>
      </c>
      <c r="B111" s="33" t="s">
        <v>11</v>
      </c>
      <c r="C111" s="22" t="s">
        <v>307</v>
      </c>
      <c r="D111" s="23" t="s">
        <v>13</v>
      </c>
      <c r="E111" s="34" t="s">
        <v>308</v>
      </c>
      <c r="F111" s="34" t="s">
        <v>308</v>
      </c>
      <c r="G111" s="28">
        <v>1268</v>
      </c>
      <c r="H111" s="21">
        <v>45456</v>
      </c>
      <c r="I111" s="21">
        <v>45535</v>
      </c>
      <c r="J111" s="20">
        <v>1268</v>
      </c>
      <c r="K111" s="5"/>
      <c r="L111" s="24"/>
      <c r="M111" s="25"/>
    </row>
    <row r="112" spans="1:13" s="6" customFormat="1" ht="50.1" customHeight="1" x14ac:dyDescent="0.25">
      <c r="A112" s="15" t="s">
        <v>309</v>
      </c>
      <c r="B112" s="33" t="s">
        <v>11</v>
      </c>
      <c r="C112" s="22" t="s">
        <v>310</v>
      </c>
      <c r="D112" s="23" t="s">
        <v>13</v>
      </c>
      <c r="E112" s="34" t="s">
        <v>276</v>
      </c>
      <c r="F112" s="34" t="s">
        <v>276</v>
      </c>
      <c r="G112" s="28">
        <v>444</v>
      </c>
      <c r="H112" s="21">
        <v>45460</v>
      </c>
      <c r="I112" s="21">
        <v>45535</v>
      </c>
      <c r="J112" s="20">
        <v>610.86</v>
      </c>
      <c r="K112" s="5"/>
      <c r="L112" s="24"/>
      <c r="M112" s="25"/>
    </row>
    <row r="113" spans="1:13" s="6" customFormat="1" ht="50.1" customHeight="1" x14ac:dyDescent="0.25">
      <c r="A113" s="15" t="s">
        <v>311</v>
      </c>
      <c r="B113" s="33" t="s">
        <v>11</v>
      </c>
      <c r="C113" s="22" t="s">
        <v>312</v>
      </c>
      <c r="D113" s="23" t="s">
        <v>13</v>
      </c>
      <c r="E113" s="34" t="s">
        <v>313</v>
      </c>
      <c r="F113" s="34" t="s">
        <v>313</v>
      </c>
      <c r="G113" s="28">
        <v>10500</v>
      </c>
      <c r="H113" s="21">
        <v>45461</v>
      </c>
      <c r="I113" s="21">
        <v>45626</v>
      </c>
      <c r="J113" s="20">
        <v>10500</v>
      </c>
      <c r="K113" s="5"/>
      <c r="L113" s="24"/>
      <c r="M113" s="25"/>
    </row>
    <row r="114" spans="1:13" s="6" customFormat="1" ht="50.1" customHeight="1" x14ac:dyDescent="0.25">
      <c r="A114" s="15" t="s">
        <v>314</v>
      </c>
      <c r="B114" s="33" t="s">
        <v>11</v>
      </c>
      <c r="C114" s="22" t="s">
        <v>315</v>
      </c>
      <c r="D114" s="23" t="s">
        <v>13</v>
      </c>
      <c r="E114" s="34" t="s">
        <v>316</v>
      </c>
      <c r="F114" s="34" t="s">
        <v>316</v>
      </c>
      <c r="G114" s="28">
        <v>310</v>
      </c>
      <c r="H114" s="21">
        <v>45461</v>
      </c>
      <c r="I114" s="21">
        <v>45566</v>
      </c>
      <c r="J114" s="20">
        <v>310</v>
      </c>
      <c r="K114" s="5"/>
      <c r="L114" s="24"/>
      <c r="M114" s="25"/>
    </row>
    <row r="115" spans="1:13" s="6" customFormat="1" ht="50.1" customHeight="1" x14ac:dyDescent="0.25">
      <c r="A115" s="15" t="s">
        <v>317</v>
      </c>
      <c r="B115" s="33" t="s">
        <v>11</v>
      </c>
      <c r="C115" s="22" t="s">
        <v>318</v>
      </c>
      <c r="D115" s="23" t="s">
        <v>13</v>
      </c>
      <c r="E115" s="23" t="s">
        <v>150</v>
      </c>
      <c r="F115" s="23" t="s">
        <v>150</v>
      </c>
      <c r="G115" s="28">
        <v>194</v>
      </c>
      <c r="H115" s="21">
        <v>45467</v>
      </c>
      <c r="I115" s="21">
        <v>45535</v>
      </c>
      <c r="J115" s="20">
        <v>194</v>
      </c>
      <c r="K115" s="5"/>
      <c r="L115" s="24"/>
      <c r="M115" s="25"/>
    </row>
    <row r="116" spans="1:13" s="6" customFormat="1" ht="50.1" customHeight="1" x14ac:dyDescent="0.25">
      <c r="A116" s="15" t="s">
        <v>319</v>
      </c>
      <c r="B116" s="33" t="s">
        <v>11</v>
      </c>
      <c r="C116" s="22" t="s">
        <v>320</v>
      </c>
      <c r="D116" s="23" t="s">
        <v>13</v>
      </c>
      <c r="E116" s="23" t="s">
        <v>321</v>
      </c>
      <c r="F116" s="23" t="s">
        <v>321</v>
      </c>
      <c r="G116" s="28">
        <v>1180</v>
      </c>
      <c r="H116" s="21">
        <v>45467</v>
      </c>
      <c r="I116" s="21">
        <v>45566</v>
      </c>
      <c r="J116" s="20">
        <f>393.33+393.33</f>
        <v>786.66</v>
      </c>
      <c r="K116" s="5"/>
      <c r="L116" s="24"/>
      <c r="M116" s="25"/>
    </row>
    <row r="117" spans="1:13" s="6" customFormat="1" ht="50.1" customHeight="1" x14ac:dyDescent="0.25">
      <c r="A117" s="15" t="s">
        <v>322</v>
      </c>
      <c r="B117" s="33" t="s">
        <v>11</v>
      </c>
      <c r="C117" s="22" t="s">
        <v>323</v>
      </c>
      <c r="D117" s="23" t="s">
        <v>13</v>
      </c>
      <c r="E117" s="22" t="s">
        <v>324</v>
      </c>
      <c r="F117" s="22" t="s">
        <v>324</v>
      </c>
      <c r="G117" s="28">
        <v>148283.76999999999</v>
      </c>
      <c r="H117" s="21">
        <v>45469</v>
      </c>
      <c r="I117" s="21">
        <v>45782</v>
      </c>
      <c r="J117" s="28">
        <f>29656.754+24280.75+24280.75</f>
        <v>78218.254000000001</v>
      </c>
      <c r="K117" s="5"/>
      <c r="L117" s="24"/>
      <c r="M117" s="25"/>
    </row>
    <row r="118" spans="1:13" s="6" customFormat="1" ht="50.1" customHeight="1" x14ac:dyDescent="0.25">
      <c r="A118" s="15" t="s">
        <v>325</v>
      </c>
      <c r="B118" s="33" t="s">
        <v>11</v>
      </c>
      <c r="C118" s="22" t="s">
        <v>211</v>
      </c>
      <c r="D118" s="23" t="s">
        <v>13</v>
      </c>
      <c r="E118" s="23" t="s">
        <v>43</v>
      </c>
      <c r="F118" s="23" t="s">
        <v>43</v>
      </c>
      <c r="G118" s="28">
        <v>16000</v>
      </c>
      <c r="H118" s="21">
        <v>45470</v>
      </c>
      <c r="I118" s="21">
        <v>45649</v>
      </c>
      <c r="J118" s="20">
        <f>8000+8000</f>
        <v>16000</v>
      </c>
      <c r="K118" s="5"/>
      <c r="L118" s="24"/>
      <c r="M118" s="25"/>
    </row>
    <row r="119" spans="1:13" s="6" customFormat="1" ht="50.1" customHeight="1" x14ac:dyDescent="0.25">
      <c r="A119" s="15" t="s">
        <v>326</v>
      </c>
      <c r="B119" s="33" t="s">
        <v>11</v>
      </c>
      <c r="C119" s="22" t="s">
        <v>327</v>
      </c>
      <c r="D119" s="23" t="s">
        <v>13</v>
      </c>
      <c r="E119" s="34" t="s">
        <v>276</v>
      </c>
      <c r="F119" s="34" t="s">
        <v>276</v>
      </c>
      <c r="G119" s="32">
        <v>100001.8</v>
      </c>
      <c r="H119" s="44">
        <v>45470</v>
      </c>
      <c r="I119" s="44">
        <v>45657</v>
      </c>
      <c r="J119" s="45">
        <f>20000.36+35450.61</f>
        <v>55450.97</v>
      </c>
      <c r="K119" s="5"/>
      <c r="L119" s="24"/>
      <c r="M119" s="25"/>
    </row>
    <row r="120" spans="1:13" s="6" customFormat="1" ht="50.1" customHeight="1" x14ac:dyDescent="0.25">
      <c r="A120" s="15" t="s">
        <v>328</v>
      </c>
      <c r="B120" s="33" t="s">
        <v>11</v>
      </c>
      <c r="C120" s="22" t="s">
        <v>329</v>
      </c>
      <c r="D120" s="23" t="s">
        <v>13</v>
      </c>
      <c r="E120" s="34" t="s">
        <v>147</v>
      </c>
      <c r="F120" s="34" t="s">
        <v>147</v>
      </c>
      <c r="G120" s="28">
        <v>420</v>
      </c>
      <c r="H120" s="21">
        <v>45470</v>
      </c>
      <c r="I120" s="21">
        <v>45566</v>
      </c>
      <c r="J120" s="20">
        <v>435</v>
      </c>
      <c r="K120" s="5"/>
      <c r="L120" s="24"/>
      <c r="M120" s="25"/>
    </row>
    <row r="121" spans="1:13" s="6" customFormat="1" ht="50.1" customHeight="1" x14ac:dyDescent="0.25">
      <c r="A121" s="15" t="s">
        <v>330</v>
      </c>
      <c r="B121" s="33" t="s">
        <v>11</v>
      </c>
      <c r="C121" s="22" t="s">
        <v>331</v>
      </c>
      <c r="D121" s="23" t="s">
        <v>13</v>
      </c>
      <c r="E121" s="34" t="s">
        <v>332</v>
      </c>
      <c r="F121" s="34" t="s">
        <v>332</v>
      </c>
      <c r="G121" s="32">
        <v>18818.5</v>
      </c>
      <c r="H121" s="44">
        <v>45471</v>
      </c>
      <c r="I121" s="44">
        <v>45583</v>
      </c>
      <c r="J121" s="45">
        <f>(7152.31+11666.19+10000)</f>
        <v>28818.5</v>
      </c>
      <c r="K121" s="5"/>
      <c r="L121" s="24"/>
      <c r="M121" s="25"/>
    </row>
    <row r="122" spans="1:13" s="6" customFormat="1" ht="50.1" customHeight="1" x14ac:dyDescent="0.25">
      <c r="A122" s="15" t="s">
        <v>333</v>
      </c>
      <c r="B122" s="33" t="s">
        <v>11</v>
      </c>
      <c r="C122" s="22" t="s">
        <v>334</v>
      </c>
      <c r="D122" s="23" t="s">
        <v>13</v>
      </c>
      <c r="E122" s="34" t="s">
        <v>335</v>
      </c>
      <c r="F122" s="34" t="s">
        <v>335</v>
      </c>
      <c r="G122" s="32">
        <v>2269</v>
      </c>
      <c r="H122" s="44">
        <v>45475</v>
      </c>
      <c r="I122" s="44">
        <v>45626</v>
      </c>
      <c r="J122" s="45">
        <v>2269</v>
      </c>
      <c r="K122" s="5"/>
      <c r="L122" s="24"/>
      <c r="M122" s="25"/>
    </row>
    <row r="123" spans="1:13" s="6" customFormat="1" ht="50.1" customHeight="1" x14ac:dyDescent="0.25">
      <c r="A123" s="15" t="s">
        <v>336</v>
      </c>
      <c r="B123" s="33" t="s">
        <v>11</v>
      </c>
      <c r="C123" s="22" t="s">
        <v>262</v>
      </c>
      <c r="D123" s="23" t="s">
        <v>13</v>
      </c>
      <c r="E123" s="34" t="s">
        <v>177</v>
      </c>
      <c r="F123" s="34" t="s">
        <v>177</v>
      </c>
      <c r="G123" s="32">
        <v>124.17</v>
      </c>
      <c r="H123" s="44">
        <v>45475</v>
      </c>
      <c r="I123" s="44">
        <v>45535</v>
      </c>
      <c r="J123" s="45">
        <v>124.17</v>
      </c>
      <c r="K123" s="5"/>
      <c r="L123" s="24"/>
      <c r="M123" s="25"/>
    </row>
    <row r="124" spans="1:13" s="6" customFormat="1" ht="50.1" customHeight="1" x14ac:dyDescent="0.25">
      <c r="A124" s="15" t="s">
        <v>337</v>
      </c>
      <c r="B124" s="33" t="s">
        <v>11</v>
      </c>
      <c r="C124" s="22" t="s">
        <v>168</v>
      </c>
      <c r="D124" s="23" t="s">
        <v>13</v>
      </c>
      <c r="E124" s="22" t="s">
        <v>169</v>
      </c>
      <c r="F124" s="22" t="s">
        <v>169</v>
      </c>
      <c r="G124" s="28">
        <v>3740.1</v>
      </c>
      <c r="H124" s="21">
        <v>45475</v>
      </c>
      <c r="I124" s="21">
        <v>45566</v>
      </c>
      <c r="J124" s="20">
        <v>3740.1</v>
      </c>
      <c r="K124" s="5"/>
      <c r="L124" s="24"/>
      <c r="M124" s="25"/>
    </row>
    <row r="125" spans="1:13" s="6" customFormat="1" ht="50.1" customHeight="1" x14ac:dyDescent="0.25">
      <c r="A125" s="15" t="s">
        <v>338</v>
      </c>
      <c r="B125" s="33" t="s">
        <v>11</v>
      </c>
      <c r="C125" s="22" t="s">
        <v>339</v>
      </c>
      <c r="D125" s="23" t="s">
        <v>13</v>
      </c>
      <c r="E125" s="23" t="s">
        <v>340</v>
      </c>
      <c r="F125" s="23" t="s">
        <v>340</v>
      </c>
      <c r="G125" s="28">
        <v>3330</v>
      </c>
      <c r="H125" s="21">
        <v>45477</v>
      </c>
      <c r="I125" s="21">
        <v>45535</v>
      </c>
      <c r="J125" s="20">
        <v>3330</v>
      </c>
      <c r="K125" s="5"/>
      <c r="L125" s="24"/>
      <c r="M125" s="25"/>
    </row>
    <row r="126" spans="1:13" s="6" customFormat="1" ht="50.1" customHeight="1" x14ac:dyDescent="0.25">
      <c r="A126" s="15" t="s">
        <v>341</v>
      </c>
      <c r="B126" s="33" t="s">
        <v>11</v>
      </c>
      <c r="C126" s="22" t="s">
        <v>342</v>
      </c>
      <c r="D126" s="23" t="s">
        <v>13</v>
      </c>
      <c r="E126" s="47" t="s">
        <v>71</v>
      </c>
      <c r="F126" s="47" t="s">
        <v>71</v>
      </c>
      <c r="G126" s="28">
        <v>2594.8000000000002</v>
      </c>
      <c r="H126" s="21">
        <v>45477</v>
      </c>
      <c r="I126" s="21">
        <v>45535</v>
      </c>
      <c r="J126" s="20">
        <v>2594.8000000000002</v>
      </c>
      <c r="K126" s="5"/>
      <c r="L126" s="24"/>
      <c r="M126" s="25"/>
    </row>
    <row r="127" spans="1:13" s="6" customFormat="1" ht="50.1" customHeight="1" x14ac:dyDescent="0.25">
      <c r="A127" s="48" t="s">
        <v>343</v>
      </c>
      <c r="B127" s="33" t="s">
        <v>11</v>
      </c>
      <c r="C127" s="22" t="s">
        <v>344</v>
      </c>
      <c r="D127" s="23" t="s">
        <v>13</v>
      </c>
      <c r="E127" s="34" t="s">
        <v>228</v>
      </c>
      <c r="F127" s="34" t="s">
        <v>228</v>
      </c>
      <c r="G127" s="45">
        <v>20000</v>
      </c>
      <c r="H127" s="21">
        <v>45477</v>
      </c>
      <c r="I127" s="44">
        <v>45649</v>
      </c>
      <c r="J127" s="45">
        <f>6000+10000+4000</f>
        <v>20000</v>
      </c>
      <c r="K127" s="5"/>
      <c r="L127" s="24"/>
      <c r="M127" s="25"/>
    </row>
    <row r="128" spans="1:13" s="6" customFormat="1" ht="50.1" customHeight="1" x14ac:dyDescent="0.25">
      <c r="A128" s="15" t="s">
        <v>345</v>
      </c>
      <c r="B128" s="33" t="s">
        <v>11</v>
      </c>
      <c r="C128" s="22" t="s">
        <v>168</v>
      </c>
      <c r="D128" s="23" t="s">
        <v>13</v>
      </c>
      <c r="E128" s="22" t="s">
        <v>169</v>
      </c>
      <c r="F128" s="22" t="s">
        <v>169</v>
      </c>
      <c r="G128" s="32">
        <v>1160</v>
      </c>
      <c r="H128" s="21">
        <v>45483</v>
      </c>
      <c r="I128" s="44">
        <v>45566</v>
      </c>
      <c r="J128" s="45">
        <v>1160</v>
      </c>
      <c r="K128" s="5"/>
      <c r="L128" s="24"/>
      <c r="M128" s="25"/>
    </row>
    <row r="129" spans="1:13" s="6" customFormat="1" ht="50.1" customHeight="1" x14ac:dyDescent="0.25">
      <c r="A129" s="15" t="s">
        <v>346</v>
      </c>
      <c r="B129" s="33" t="s">
        <v>11</v>
      </c>
      <c r="C129" s="22" t="s">
        <v>347</v>
      </c>
      <c r="D129" s="23" t="s">
        <v>13</v>
      </c>
      <c r="E129" s="34" t="s">
        <v>239</v>
      </c>
      <c r="F129" s="34" t="s">
        <v>239</v>
      </c>
      <c r="G129" s="28">
        <v>2592</v>
      </c>
      <c r="H129" s="21">
        <v>45484</v>
      </c>
      <c r="I129" s="21">
        <v>45565</v>
      </c>
      <c r="J129" s="20">
        <v>2592</v>
      </c>
      <c r="K129" s="5"/>
      <c r="L129" s="24"/>
      <c r="M129" s="25"/>
    </row>
    <row r="130" spans="1:13" s="6" customFormat="1" ht="50.1" customHeight="1" x14ac:dyDescent="0.25">
      <c r="A130" s="15" t="s">
        <v>348</v>
      </c>
      <c r="B130" s="33" t="s">
        <v>11</v>
      </c>
      <c r="C130" s="22" t="s">
        <v>349</v>
      </c>
      <c r="D130" s="23" t="s">
        <v>13</v>
      </c>
      <c r="E130" s="34" t="s">
        <v>90</v>
      </c>
      <c r="F130" s="34" t="s">
        <v>90</v>
      </c>
      <c r="G130" s="28"/>
      <c r="H130" s="21">
        <v>45488</v>
      </c>
      <c r="I130" s="21">
        <v>45566</v>
      </c>
      <c r="J130" s="20">
        <v>83.61</v>
      </c>
      <c r="K130" s="5"/>
      <c r="L130" s="24"/>
      <c r="M130" s="25"/>
    </row>
    <row r="131" spans="1:13" s="6" customFormat="1" ht="50.1" customHeight="1" x14ac:dyDescent="0.25">
      <c r="A131" s="15" t="s">
        <v>350</v>
      </c>
      <c r="B131" s="33" t="s">
        <v>11</v>
      </c>
      <c r="C131" s="22" t="s">
        <v>351</v>
      </c>
      <c r="D131" s="23" t="s">
        <v>13</v>
      </c>
      <c r="E131" s="34" t="s">
        <v>352</v>
      </c>
      <c r="F131" s="34" t="s">
        <v>352</v>
      </c>
      <c r="G131" s="28">
        <v>690</v>
      </c>
      <c r="H131" s="21">
        <v>45488</v>
      </c>
      <c r="I131" s="21">
        <v>45782</v>
      </c>
      <c r="J131" s="20">
        <v>300</v>
      </c>
      <c r="K131" s="5"/>
      <c r="L131" s="24"/>
      <c r="M131" s="25"/>
    </row>
    <row r="132" spans="1:13" s="6" customFormat="1" ht="50.1" customHeight="1" x14ac:dyDescent="0.25">
      <c r="A132" s="15" t="s">
        <v>353</v>
      </c>
      <c r="B132" s="33" t="s">
        <v>11</v>
      </c>
      <c r="C132" s="22" t="s">
        <v>354</v>
      </c>
      <c r="D132" s="23" t="s">
        <v>13</v>
      </c>
      <c r="E132" s="34" t="s">
        <v>316</v>
      </c>
      <c r="F132" s="34" t="s">
        <v>316</v>
      </c>
      <c r="G132" s="32">
        <v>150</v>
      </c>
      <c r="H132" s="44">
        <v>45489</v>
      </c>
      <c r="I132" s="44">
        <v>45566</v>
      </c>
      <c r="J132" s="45">
        <v>150</v>
      </c>
      <c r="K132" s="5"/>
      <c r="L132" s="24"/>
      <c r="M132" s="25"/>
    </row>
    <row r="133" spans="1:13" s="6" customFormat="1" ht="50.1" customHeight="1" x14ac:dyDescent="0.25">
      <c r="A133" s="15" t="s">
        <v>355</v>
      </c>
      <c r="B133" s="33" t="s">
        <v>11</v>
      </c>
      <c r="C133" s="22" t="s">
        <v>356</v>
      </c>
      <c r="D133" s="23" t="s">
        <v>13</v>
      </c>
      <c r="E133" s="34" t="s">
        <v>357</v>
      </c>
      <c r="F133" s="34" t="s">
        <v>357</v>
      </c>
      <c r="G133" s="28">
        <v>40000</v>
      </c>
      <c r="H133" s="21">
        <v>45489</v>
      </c>
      <c r="I133" s="21">
        <v>45657</v>
      </c>
      <c r="J133" s="20">
        <v>40000</v>
      </c>
      <c r="K133" s="5"/>
      <c r="L133" s="24"/>
      <c r="M133" s="25"/>
    </row>
    <row r="134" spans="1:13" s="6" customFormat="1" ht="50.1" customHeight="1" x14ac:dyDescent="0.25">
      <c r="A134" s="15" t="s">
        <v>358</v>
      </c>
      <c r="B134" s="33" t="s">
        <v>11</v>
      </c>
      <c r="C134" s="22" t="s">
        <v>359</v>
      </c>
      <c r="D134" s="23" t="s">
        <v>13</v>
      </c>
      <c r="E134" s="34" t="s">
        <v>43</v>
      </c>
      <c r="F134" s="34" t="s">
        <v>43</v>
      </c>
      <c r="G134" s="32">
        <v>1000</v>
      </c>
      <c r="H134" s="44">
        <v>45489</v>
      </c>
      <c r="I134" s="44">
        <v>45626</v>
      </c>
      <c r="J134" s="45">
        <v>880</v>
      </c>
      <c r="K134" s="5"/>
      <c r="L134" s="24"/>
      <c r="M134" s="25"/>
    </row>
    <row r="135" spans="1:13" s="6" customFormat="1" ht="50.1" customHeight="1" x14ac:dyDescent="0.25">
      <c r="A135" s="15" t="s">
        <v>360</v>
      </c>
      <c r="B135" s="33" t="s">
        <v>11</v>
      </c>
      <c r="C135" s="22" t="s">
        <v>359</v>
      </c>
      <c r="D135" s="23" t="s">
        <v>13</v>
      </c>
      <c r="E135" s="34" t="s">
        <v>361</v>
      </c>
      <c r="F135" s="34" t="s">
        <v>361</v>
      </c>
      <c r="G135" s="32">
        <v>2500</v>
      </c>
      <c r="H135" s="44">
        <v>45491</v>
      </c>
      <c r="I135" s="44">
        <v>45566</v>
      </c>
      <c r="J135" s="45">
        <v>3200</v>
      </c>
      <c r="K135" s="5"/>
      <c r="L135" s="24"/>
      <c r="M135" s="25"/>
    </row>
    <row r="136" spans="1:13" s="6" customFormat="1" ht="50.1" customHeight="1" x14ac:dyDescent="0.25">
      <c r="A136" s="15" t="s">
        <v>362</v>
      </c>
      <c r="B136" s="33" t="s">
        <v>11</v>
      </c>
      <c r="C136" s="22" t="s">
        <v>318</v>
      </c>
      <c r="D136" s="23" t="s">
        <v>13</v>
      </c>
      <c r="E136" s="23" t="s">
        <v>150</v>
      </c>
      <c r="F136" s="23" t="s">
        <v>150</v>
      </c>
      <c r="G136" s="28">
        <v>97</v>
      </c>
      <c r="H136" s="21">
        <v>45491</v>
      </c>
      <c r="I136" s="21">
        <v>45535</v>
      </c>
      <c r="J136" s="20">
        <v>97</v>
      </c>
      <c r="K136" s="5"/>
      <c r="L136" s="24"/>
      <c r="M136" s="25"/>
    </row>
    <row r="137" spans="1:13" s="6" customFormat="1" ht="50.1" customHeight="1" x14ac:dyDescent="0.25">
      <c r="A137" s="15" t="s">
        <v>363</v>
      </c>
      <c r="B137" s="33" t="s">
        <v>11</v>
      </c>
      <c r="C137" s="22" t="s">
        <v>364</v>
      </c>
      <c r="D137" s="23" t="s">
        <v>13</v>
      </c>
      <c r="E137" s="23" t="s">
        <v>40</v>
      </c>
      <c r="F137" s="23" t="s">
        <v>40</v>
      </c>
      <c r="G137" s="32">
        <v>417</v>
      </c>
      <c r="H137" s="44">
        <v>45492</v>
      </c>
      <c r="I137" s="44">
        <v>45535</v>
      </c>
      <c r="J137" s="45">
        <v>417</v>
      </c>
      <c r="K137" s="5"/>
      <c r="L137" s="24"/>
      <c r="M137" s="25"/>
    </row>
    <row r="138" spans="1:13" s="6" customFormat="1" ht="50.1" customHeight="1" x14ac:dyDescent="0.25">
      <c r="A138" s="15" t="s">
        <v>365</v>
      </c>
      <c r="B138" s="33" t="s">
        <v>11</v>
      </c>
      <c r="C138" s="22" t="s">
        <v>366</v>
      </c>
      <c r="D138" s="23" t="s">
        <v>13</v>
      </c>
      <c r="E138" s="34" t="s">
        <v>367</v>
      </c>
      <c r="F138" s="34" t="s">
        <v>367</v>
      </c>
      <c r="G138" s="32">
        <v>7612.5</v>
      </c>
      <c r="H138" s="44">
        <v>45492</v>
      </c>
      <c r="I138" s="44">
        <v>45601</v>
      </c>
      <c r="J138" s="45">
        <v>7732.5</v>
      </c>
      <c r="K138" s="5"/>
      <c r="L138" s="24"/>
      <c r="M138" s="25"/>
    </row>
    <row r="139" spans="1:13" s="6" customFormat="1" ht="50.1" customHeight="1" x14ac:dyDescent="0.25">
      <c r="A139" s="15" t="s">
        <v>368</v>
      </c>
      <c r="B139" s="33" t="s">
        <v>11</v>
      </c>
      <c r="C139" s="22" t="s">
        <v>369</v>
      </c>
      <c r="D139" s="23" t="s">
        <v>13</v>
      </c>
      <c r="E139" s="34" t="s">
        <v>276</v>
      </c>
      <c r="F139" s="34" t="s">
        <v>276</v>
      </c>
      <c r="G139" s="28">
        <v>2850</v>
      </c>
      <c r="H139" s="21">
        <v>45495</v>
      </c>
      <c r="I139" s="21">
        <v>45626</v>
      </c>
      <c r="J139" s="20">
        <v>2850</v>
      </c>
      <c r="K139" s="5"/>
      <c r="L139" s="24"/>
      <c r="M139" s="25"/>
    </row>
    <row r="140" spans="1:13" s="6" customFormat="1" ht="50.1" customHeight="1" x14ac:dyDescent="0.25">
      <c r="A140" s="15" t="s">
        <v>370</v>
      </c>
      <c r="B140" s="33" t="s">
        <v>11</v>
      </c>
      <c r="C140" s="22" t="s">
        <v>371</v>
      </c>
      <c r="D140" s="23" t="s">
        <v>13</v>
      </c>
      <c r="E140" s="34" t="s">
        <v>90</v>
      </c>
      <c r="F140" s="34" t="s">
        <v>90</v>
      </c>
      <c r="G140" s="28">
        <v>212.2</v>
      </c>
      <c r="H140" s="21">
        <v>45496</v>
      </c>
      <c r="I140" s="21">
        <v>45566</v>
      </c>
      <c r="J140" s="20">
        <v>212.2</v>
      </c>
      <c r="K140" s="5"/>
      <c r="L140" s="24"/>
      <c r="M140" s="25"/>
    </row>
    <row r="141" spans="1:13" s="6" customFormat="1" ht="50.1" customHeight="1" x14ac:dyDescent="0.25">
      <c r="A141" s="15" t="s">
        <v>372</v>
      </c>
      <c r="B141" s="33" t="s">
        <v>11</v>
      </c>
      <c r="C141" s="22" t="s">
        <v>373</v>
      </c>
      <c r="D141" s="23" t="s">
        <v>13</v>
      </c>
      <c r="E141" s="23" t="s">
        <v>45</v>
      </c>
      <c r="F141" s="23" t="s">
        <v>45</v>
      </c>
      <c r="G141" s="32">
        <v>710</v>
      </c>
      <c r="H141" s="44">
        <v>45497</v>
      </c>
      <c r="I141" s="44">
        <v>45566</v>
      </c>
      <c r="J141" s="45">
        <v>710</v>
      </c>
      <c r="K141" s="5"/>
      <c r="L141" s="24"/>
      <c r="M141" s="25"/>
    </row>
    <row r="142" spans="1:13" s="6" customFormat="1" ht="50.1" customHeight="1" x14ac:dyDescent="0.25">
      <c r="A142" s="15" t="s">
        <v>374</v>
      </c>
      <c r="B142" s="33" t="s">
        <v>11</v>
      </c>
      <c r="C142" s="22" t="s">
        <v>375</v>
      </c>
      <c r="D142" s="23" t="s">
        <v>13</v>
      </c>
      <c r="E142" s="34" t="s">
        <v>71</v>
      </c>
      <c r="F142" s="34" t="s">
        <v>71</v>
      </c>
      <c r="G142" s="28">
        <v>1358</v>
      </c>
      <c r="H142" s="21">
        <v>45497</v>
      </c>
      <c r="I142" s="21">
        <v>45566</v>
      </c>
      <c r="J142" s="20">
        <v>1358</v>
      </c>
      <c r="K142" s="5"/>
      <c r="L142" s="24"/>
      <c r="M142" s="25"/>
    </row>
    <row r="143" spans="1:13" s="6" customFormat="1" ht="50.1" customHeight="1" x14ac:dyDescent="0.25">
      <c r="A143" s="15" t="s">
        <v>376</v>
      </c>
      <c r="B143" s="33" t="s">
        <v>11</v>
      </c>
      <c r="C143" s="22" t="s">
        <v>377</v>
      </c>
      <c r="D143" s="23" t="s">
        <v>13</v>
      </c>
      <c r="E143" s="34" t="s">
        <v>101</v>
      </c>
      <c r="F143" s="34" t="s">
        <v>101</v>
      </c>
      <c r="G143" s="32">
        <v>298</v>
      </c>
      <c r="H143" s="44">
        <v>45498</v>
      </c>
      <c r="I143" s="44">
        <v>45601</v>
      </c>
      <c r="J143" s="45">
        <v>46.4</v>
      </c>
      <c r="K143" s="5"/>
      <c r="L143" s="24"/>
      <c r="M143" s="25"/>
    </row>
    <row r="144" spans="1:13" s="6" customFormat="1" ht="50.1" customHeight="1" x14ac:dyDescent="0.25">
      <c r="A144" s="15" t="s">
        <v>378</v>
      </c>
      <c r="B144" s="33" t="s">
        <v>11</v>
      </c>
      <c r="C144" s="22" t="s">
        <v>379</v>
      </c>
      <c r="D144" s="23" t="s">
        <v>13</v>
      </c>
      <c r="E144" s="34" t="s">
        <v>220</v>
      </c>
      <c r="F144" s="34" t="s">
        <v>220</v>
      </c>
      <c r="G144" s="32">
        <v>10800</v>
      </c>
      <c r="H144" s="44">
        <v>45499</v>
      </c>
      <c r="I144" s="44">
        <v>45535</v>
      </c>
      <c r="J144" s="45">
        <v>10800</v>
      </c>
      <c r="K144" s="5"/>
      <c r="L144" s="24"/>
      <c r="M144" s="25"/>
    </row>
    <row r="145" spans="1:13" s="6" customFormat="1" ht="50.1" customHeight="1" x14ac:dyDescent="0.25">
      <c r="A145" s="15" t="s">
        <v>380</v>
      </c>
      <c r="B145" s="33" t="s">
        <v>11</v>
      </c>
      <c r="C145" s="22" t="s">
        <v>246</v>
      </c>
      <c r="D145" s="23" t="s">
        <v>13</v>
      </c>
      <c r="E145" s="34" t="s">
        <v>381</v>
      </c>
      <c r="F145" s="34" t="s">
        <v>381</v>
      </c>
      <c r="G145" s="32">
        <v>1500</v>
      </c>
      <c r="H145" s="44">
        <v>45504</v>
      </c>
      <c r="I145" s="44">
        <v>45551</v>
      </c>
      <c r="J145" s="45">
        <v>1500</v>
      </c>
      <c r="K145" s="5"/>
      <c r="L145" s="24"/>
      <c r="M145" s="25"/>
    </row>
    <row r="146" spans="1:13" s="6" customFormat="1" ht="50.1" customHeight="1" x14ac:dyDescent="0.25">
      <c r="A146" s="15" t="s">
        <v>382</v>
      </c>
      <c r="B146" s="33" t="s">
        <v>11</v>
      </c>
      <c r="C146" s="22" t="s">
        <v>383</v>
      </c>
      <c r="D146" s="23" t="s">
        <v>13</v>
      </c>
      <c r="E146" s="34" t="s">
        <v>332</v>
      </c>
      <c r="F146" s="34" t="s">
        <v>332</v>
      </c>
      <c r="G146" s="32">
        <v>27000</v>
      </c>
      <c r="H146" s="44">
        <v>45506</v>
      </c>
      <c r="I146" s="44">
        <v>45649</v>
      </c>
      <c r="J146" s="45">
        <f>27000+7500+10000</f>
        <v>44500</v>
      </c>
      <c r="K146" s="5"/>
      <c r="L146" s="24"/>
      <c r="M146" s="25"/>
    </row>
    <row r="147" spans="1:13" s="6" customFormat="1" ht="50.1" customHeight="1" x14ac:dyDescent="0.25">
      <c r="A147" s="15" t="s">
        <v>384</v>
      </c>
      <c r="B147" s="33" t="s">
        <v>11</v>
      </c>
      <c r="C147" s="22" t="s">
        <v>385</v>
      </c>
      <c r="D147" s="23" t="s">
        <v>13</v>
      </c>
      <c r="E147" s="23" t="s">
        <v>189</v>
      </c>
      <c r="F147" s="23" t="s">
        <v>189</v>
      </c>
      <c r="G147" s="28">
        <v>660</v>
      </c>
      <c r="H147" s="21">
        <v>45506</v>
      </c>
      <c r="I147" s="21">
        <v>45626</v>
      </c>
      <c r="J147" s="20">
        <v>580</v>
      </c>
      <c r="K147" s="5"/>
      <c r="L147" s="24"/>
      <c r="M147" s="25"/>
    </row>
    <row r="148" spans="1:13" s="6" customFormat="1" ht="50.1" customHeight="1" x14ac:dyDescent="0.25">
      <c r="A148" s="15" t="s">
        <v>386</v>
      </c>
      <c r="B148" s="33" t="s">
        <v>11</v>
      </c>
      <c r="C148" s="22" t="s">
        <v>387</v>
      </c>
      <c r="D148" s="23" t="s">
        <v>13</v>
      </c>
      <c r="E148" s="23" t="s">
        <v>388</v>
      </c>
      <c r="F148" s="23" t="s">
        <v>388</v>
      </c>
      <c r="G148" s="32">
        <v>633.15</v>
      </c>
      <c r="H148" s="44">
        <v>45511</v>
      </c>
      <c r="I148" s="44">
        <v>45601</v>
      </c>
      <c r="J148" s="45">
        <v>633.15</v>
      </c>
      <c r="K148" s="5"/>
      <c r="L148" s="24"/>
      <c r="M148" s="25"/>
    </row>
    <row r="149" spans="1:13" s="6" customFormat="1" ht="50.1" customHeight="1" x14ac:dyDescent="0.25">
      <c r="A149" s="15" t="s">
        <v>389</v>
      </c>
      <c r="B149" s="33" t="s">
        <v>11</v>
      </c>
      <c r="C149" s="22" t="s">
        <v>390</v>
      </c>
      <c r="D149" s="23" t="s">
        <v>13</v>
      </c>
      <c r="E149" s="23" t="s">
        <v>391</v>
      </c>
      <c r="F149" s="23" t="s">
        <v>391</v>
      </c>
      <c r="G149" s="28">
        <v>400</v>
      </c>
      <c r="H149" s="21">
        <v>45511</v>
      </c>
      <c r="I149" s="21">
        <v>45566</v>
      </c>
      <c r="J149" s="20">
        <v>400</v>
      </c>
      <c r="K149" s="5"/>
      <c r="L149" s="24"/>
      <c r="M149" s="25"/>
    </row>
    <row r="150" spans="1:13" s="6" customFormat="1" ht="50.1" customHeight="1" x14ac:dyDescent="0.25">
      <c r="A150" s="15" t="s">
        <v>392</v>
      </c>
      <c r="B150" s="33" t="s">
        <v>11</v>
      </c>
      <c r="C150" s="22" t="s">
        <v>393</v>
      </c>
      <c r="D150" s="23" t="s">
        <v>13</v>
      </c>
      <c r="E150" s="34" t="s">
        <v>212</v>
      </c>
      <c r="F150" s="34" t="s">
        <v>212</v>
      </c>
      <c r="G150" s="28">
        <v>4990</v>
      </c>
      <c r="H150" s="44">
        <v>45516</v>
      </c>
      <c r="I150" s="21">
        <v>45566</v>
      </c>
      <c r="J150" s="20">
        <v>4990</v>
      </c>
      <c r="K150" s="5"/>
      <c r="L150" s="24"/>
      <c r="M150" s="25"/>
    </row>
    <row r="151" spans="1:13" s="6" customFormat="1" ht="50.1" customHeight="1" x14ac:dyDescent="0.25">
      <c r="A151" s="15" t="s">
        <v>394</v>
      </c>
      <c r="B151" s="33" t="s">
        <v>11</v>
      </c>
      <c r="C151" s="22" t="s">
        <v>395</v>
      </c>
      <c r="D151" s="23" t="s">
        <v>13</v>
      </c>
      <c r="E151" s="34" t="s">
        <v>17</v>
      </c>
      <c r="F151" s="34" t="s">
        <v>17</v>
      </c>
      <c r="G151" s="32">
        <v>140</v>
      </c>
      <c r="H151" s="44">
        <v>45524</v>
      </c>
      <c r="I151" s="44">
        <v>45535</v>
      </c>
      <c r="J151" s="45">
        <v>140</v>
      </c>
      <c r="K151" s="5"/>
      <c r="L151" s="24"/>
      <c r="M151" s="25"/>
    </row>
    <row r="152" spans="1:13" s="6" customFormat="1" ht="50.1" customHeight="1" x14ac:dyDescent="0.25">
      <c r="A152" s="15" t="s">
        <v>396</v>
      </c>
      <c r="B152" s="33" t="s">
        <v>11</v>
      </c>
      <c r="C152" s="22" t="s">
        <v>397</v>
      </c>
      <c r="D152" s="23" t="s">
        <v>13</v>
      </c>
      <c r="E152" s="34" t="s">
        <v>361</v>
      </c>
      <c r="F152" s="34" t="s">
        <v>361</v>
      </c>
      <c r="G152" s="28">
        <v>2700</v>
      </c>
      <c r="H152" s="21">
        <v>45531</v>
      </c>
      <c r="I152" s="21">
        <v>45601</v>
      </c>
      <c r="J152" s="20">
        <v>2700</v>
      </c>
      <c r="K152" s="5"/>
      <c r="L152" s="24"/>
      <c r="M152" s="25"/>
    </row>
    <row r="153" spans="1:13" s="6" customFormat="1" ht="50.1" customHeight="1" x14ac:dyDescent="0.25">
      <c r="A153" s="15" t="s">
        <v>398</v>
      </c>
      <c r="B153" s="33" t="s">
        <v>11</v>
      </c>
      <c r="C153" s="22" t="s">
        <v>399</v>
      </c>
      <c r="D153" s="23" t="s">
        <v>13</v>
      </c>
      <c r="E153" s="34" t="s">
        <v>192</v>
      </c>
      <c r="F153" s="34" t="s">
        <v>192</v>
      </c>
      <c r="G153" s="28">
        <v>1496</v>
      </c>
      <c r="H153" s="21">
        <v>45538</v>
      </c>
      <c r="I153" s="21">
        <v>45657</v>
      </c>
      <c r="J153" s="20">
        <v>1490</v>
      </c>
      <c r="K153" s="5"/>
      <c r="L153" s="24"/>
      <c r="M153" s="25"/>
    </row>
    <row r="154" spans="1:13" s="6" customFormat="1" ht="50.1" customHeight="1" x14ac:dyDescent="0.25">
      <c r="A154" s="15" t="s">
        <v>400</v>
      </c>
      <c r="B154" s="33" t="s">
        <v>11</v>
      </c>
      <c r="C154" s="22" t="s">
        <v>401</v>
      </c>
      <c r="D154" s="23" t="s">
        <v>13</v>
      </c>
      <c r="E154" s="23" t="s">
        <v>236</v>
      </c>
      <c r="F154" s="23" t="s">
        <v>236</v>
      </c>
      <c r="G154" s="28">
        <v>370</v>
      </c>
      <c r="H154" s="21">
        <v>45539</v>
      </c>
      <c r="I154" s="21">
        <v>45626</v>
      </c>
      <c r="J154" s="20">
        <v>370</v>
      </c>
      <c r="K154" s="5"/>
      <c r="L154" s="24"/>
      <c r="M154" s="25"/>
    </row>
    <row r="155" spans="1:13" s="6" customFormat="1" ht="50.1" customHeight="1" x14ac:dyDescent="0.25">
      <c r="A155" s="15" t="s">
        <v>402</v>
      </c>
      <c r="B155" s="33" t="s">
        <v>11</v>
      </c>
      <c r="C155" s="22" t="s">
        <v>403</v>
      </c>
      <c r="D155" s="23" t="s">
        <v>13</v>
      </c>
      <c r="E155" s="23" t="s">
        <v>119</v>
      </c>
      <c r="F155" s="23" t="s">
        <v>119</v>
      </c>
      <c r="G155" s="32">
        <v>15850</v>
      </c>
      <c r="H155" s="44">
        <v>45539</v>
      </c>
      <c r="I155" s="44">
        <v>45626</v>
      </c>
      <c r="J155" s="45">
        <f>3170+12680</f>
        <v>15850</v>
      </c>
      <c r="K155" s="5"/>
      <c r="L155" s="24"/>
      <c r="M155" s="25"/>
    </row>
    <row r="156" spans="1:13" s="6" customFormat="1" ht="50.1" customHeight="1" x14ac:dyDescent="0.25">
      <c r="A156" s="15" t="s">
        <v>404</v>
      </c>
      <c r="B156" s="33" t="s">
        <v>11</v>
      </c>
      <c r="C156" s="22" t="s">
        <v>347</v>
      </c>
      <c r="D156" s="23" t="s">
        <v>13</v>
      </c>
      <c r="E156" s="34" t="s">
        <v>239</v>
      </c>
      <c r="F156" s="34" t="s">
        <v>239</v>
      </c>
      <c r="G156" s="28">
        <v>900</v>
      </c>
      <c r="H156" s="44">
        <v>45540</v>
      </c>
      <c r="I156" s="21">
        <v>45657</v>
      </c>
      <c r="J156" s="20">
        <v>900</v>
      </c>
      <c r="K156" s="5"/>
      <c r="L156" s="24"/>
      <c r="M156" s="25"/>
    </row>
    <row r="157" spans="1:13" s="6" customFormat="1" ht="50.1" customHeight="1" x14ac:dyDescent="0.25">
      <c r="A157" s="15" t="s">
        <v>405</v>
      </c>
      <c r="B157" s="33" t="s">
        <v>11</v>
      </c>
      <c r="C157" s="22" t="s">
        <v>262</v>
      </c>
      <c r="D157" s="23" t="s">
        <v>13</v>
      </c>
      <c r="E157" s="34" t="s">
        <v>177</v>
      </c>
      <c r="F157" s="34" t="s">
        <v>177</v>
      </c>
      <c r="G157" s="32">
        <v>124.17</v>
      </c>
      <c r="H157" s="44">
        <v>45540</v>
      </c>
      <c r="I157" s="44">
        <v>45626</v>
      </c>
      <c r="J157" s="45">
        <v>124.17</v>
      </c>
      <c r="K157" s="5"/>
      <c r="L157" s="24"/>
      <c r="M157" s="25"/>
    </row>
    <row r="158" spans="1:13" s="6" customFormat="1" ht="50.1" customHeight="1" x14ac:dyDescent="0.25">
      <c r="A158" s="15" t="s">
        <v>406</v>
      </c>
      <c r="B158" s="33" t="s">
        <v>11</v>
      </c>
      <c r="C158" s="22" t="s">
        <v>407</v>
      </c>
      <c r="D158" s="23" t="s">
        <v>13</v>
      </c>
      <c r="E158" s="23" t="s">
        <v>408</v>
      </c>
      <c r="F158" s="23" t="s">
        <v>408</v>
      </c>
      <c r="G158" s="28">
        <v>4700</v>
      </c>
      <c r="H158" s="21">
        <v>45541</v>
      </c>
      <c r="I158" s="21">
        <v>45626</v>
      </c>
      <c r="J158" s="20">
        <v>4700</v>
      </c>
      <c r="K158" s="5"/>
      <c r="L158" s="24"/>
      <c r="M158" s="25"/>
    </row>
    <row r="159" spans="1:13" s="6" customFormat="1" ht="50.1" customHeight="1" x14ac:dyDescent="0.25">
      <c r="A159" s="15" t="s">
        <v>409</v>
      </c>
      <c r="B159" s="33" t="s">
        <v>11</v>
      </c>
      <c r="C159" s="22" t="s">
        <v>410</v>
      </c>
      <c r="D159" s="23" t="s">
        <v>13</v>
      </c>
      <c r="E159" s="34" t="s">
        <v>411</v>
      </c>
      <c r="F159" s="34" t="s">
        <v>411</v>
      </c>
      <c r="G159" s="28">
        <v>2671</v>
      </c>
      <c r="H159" s="21">
        <v>45545</v>
      </c>
      <c r="I159" s="21">
        <v>45626</v>
      </c>
      <c r="J159" s="20">
        <v>1426</v>
      </c>
      <c r="K159" s="5"/>
      <c r="L159" s="24"/>
      <c r="M159" s="25"/>
    </row>
    <row r="160" spans="1:13" s="6" customFormat="1" ht="50.1" customHeight="1" x14ac:dyDescent="0.25">
      <c r="A160" s="15" t="s">
        <v>412</v>
      </c>
      <c r="B160" s="33" t="s">
        <v>11</v>
      </c>
      <c r="C160" s="22" t="s">
        <v>413</v>
      </c>
      <c r="D160" s="23" t="s">
        <v>13</v>
      </c>
      <c r="E160" s="23" t="s">
        <v>192</v>
      </c>
      <c r="F160" s="23" t="s">
        <v>192</v>
      </c>
      <c r="G160" s="32">
        <v>1340</v>
      </c>
      <c r="H160" s="49">
        <v>45546</v>
      </c>
      <c r="I160" s="49">
        <v>45626</v>
      </c>
      <c r="J160" s="50">
        <v>1340</v>
      </c>
      <c r="K160" s="5"/>
      <c r="L160" s="24"/>
      <c r="M160" s="25"/>
    </row>
    <row r="161" spans="1:13" s="6" customFormat="1" ht="50.1" customHeight="1" x14ac:dyDescent="0.25">
      <c r="A161" s="15" t="s">
        <v>414</v>
      </c>
      <c r="B161" s="33" t="s">
        <v>11</v>
      </c>
      <c r="C161" s="22" t="s">
        <v>125</v>
      </c>
      <c r="D161" s="23" t="s">
        <v>13</v>
      </c>
      <c r="E161" s="34" t="s">
        <v>54</v>
      </c>
      <c r="F161" s="34" t="s">
        <v>54</v>
      </c>
      <c r="G161" s="28">
        <v>540</v>
      </c>
      <c r="H161" s="21">
        <v>45546</v>
      </c>
      <c r="I161" s="21">
        <v>45657</v>
      </c>
      <c r="J161" s="20">
        <v>540</v>
      </c>
      <c r="K161" s="5"/>
      <c r="L161" s="24"/>
      <c r="M161" s="25"/>
    </row>
    <row r="162" spans="1:13" s="6" customFormat="1" ht="50.1" customHeight="1" x14ac:dyDescent="0.25">
      <c r="A162" s="15" t="s">
        <v>415</v>
      </c>
      <c r="B162" s="33" t="s">
        <v>11</v>
      </c>
      <c r="C162" s="22" t="s">
        <v>416</v>
      </c>
      <c r="D162" s="23" t="s">
        <v>13</v>
      </c>
      <c r="E162" s="34" t="s">
        <v>43</v>
      </c>
      <c r="F162" s="34" t="s">
        <v>43</v>
      </c>
      <c r="G162" s="32">
        <v>1200</v>
      </c>
      <c r="H162" s="44">
        <v>45552</v>
      </c>
      <c r="I162" s="44">
        <v>45626</v>
      </c>
      <c r="J162" s="45">
        <v>1200</v>
      </c>
      <c r="K162" s="5"/>
      <c r="L162" s="24"/>
      <c r="M162" s="25"/>
    </row>
    <row r="163" spans="1:13" s="6" customFormat="1" ht="50.1" customHeight="1" x14ac:dyDescent="0.25">
      <c r="A163" s="15" t="s">
        <v>417</v>
      </c>
      <c r="B163" s="33" t="s">
        <v>11</v>
      </c>
      <c r="C163" s="22" t="s">
        <v>418</v>
      </c>
      <c r="D163" s="23" t="s">
        <v>13</v>
      </c>
      <c r="E163" s="34" t="s">
        <v>233</v>
      </c>
      <c r="F163" s="34" t="s">
        <v>233</v>
      </c>
      <c r="G163" s="28">
        <v>11050</v>
      </c>
      <c r="H163" s="21">
        <v>45554</v>
      </c>
      <c r="I163" s="21">
        <v>45657</v>
      </c>
      <c r="J163" s="20">
        <v>9015.7000000000007</v>
      </c>
      <c r="K163" s="5"/>
      <c r="L163" s="24"/>
      <c r="M163" s="25"/>
    </row>
    <row r="164" spans="1:13" s="6" customFormat="1" ht="50.1" customHeight="1" x14ac:dyDescent="0.25">
      <c r="A164" s="15" t="s">
        <v>419</v>
      </c>
      <c r="B164" s="33" t="s">
        <v>11</v>
      </c>
      <c r="C164" s="22" t="s">
        <v>418</v>
      </c>
      <c r="D164" s="23" t="s">
        <v>13</v>
      </c>
      <c r="E164" s="34" t="s">
        <v>233</v>
      </c>
      <c r="F164" s="34" t="s">
        <v>233</v>
      </c>
      <c r="G164" s="32">
        <v>15260</v>
      </c>
      <c r="H164" s="21">
        <v>45554</v>
      </c>
      <c r="I164" s="21">
        <v>45657</v>
      </c>
      <c r="J164" s="45">
        <v>13258</v>
      </c>
      <c r="K164" s="5"/>
      <c r="L164" s="24"/>
      <c r="M164" s="25"/>
    </row>
    <row r="165" spans="1:13" s="6" customFormat="1" ht="50.1" customHeight="1" x14ac:dyDescent="0.25">
      <c r="A165" s="15" t="s">
        <v>420</v>
      </c>
      <c r="B165" s="33" t="s">
        <v>11</v>
      </c>
      <c r="C165" s="22" t="s">
        <v>421</v>
      </c>
      <c r="D165" s="23" t="s">
        <v>13</v>
      </c>
      <c r="E165" s="23" t="s">
        <v>45</v>
      </c>
      <c r="F165" s="23" t="s">
        <v>45</v>
      </c>
      <c r="G165" s="28">
        <v>1867</v>
      </c>
      <c r="H165" s="21">
        <v>45555</v>
      </c>
      <c r="I165" s="21">
        <v>45626</v>
      </c>
      <c r="J165" s="20">
        <v>1867</v>
      </c>
      <c r="K165" s="5"/>
      <c r="L165" s="24"/>
      <c r="M165" s="25"/>
    </row>
    <row r="166" spans="1:13" s="6" customFormat="1" ht="50.1" customHeight="1" x14ac:dyDescent="0.25">
      <c r="A166" s="15" t="s">
        <v>422</v>
      </c>
      <c r="B166" s="33" t="s">
        <v>11</v>
      </c>
      <c r="C166" s="22" t="s">
        <v>423</v>
      </c>
      <c r="D166" s="23" t="s">
        <v>13</v>
      </c>
      <c r="E166" s="23" t="s">
        <v>43</v>
      </c>
      <c r="F166" s="23" t="s">
        <v>43</v>
      </c>
      <c r="G166" s="32">
        <v>16470</v>
      </c>
      <c r="H166" s="21">
        <v>45558</v>
      </c>
      <c r="I166" s="21">
        <v>45657</v>
      </c>
      <c r="J166" s="45">
        <f>8235+8235</f>
        <v>16470</v>
      </c>
      <c r="K166" s="5"/>
      <c r="L166" s="24"/>
      <c r="M166" s="25"/>
    </row>
    <row r="167" spans="1:13" s="6" customFormat="1" ht="50.1" customHeight="1" x14ac:dyDescent="0.25">
      <c r="A167" s="15" t="s">
        <v>424</v>
      </c>
      <c r="B167" s="33" t="s">
        <v>11</v>
      </c>
      <c r="C167" s="22" t="s">
        <v>230</v>
      </c>
      <c r="D167" s="23" t="s">
        <v>13</v>
      </c>
      <c r="E167" s="34" t="s">
        <v>209</v>
      </c>
      <c r="F167" s="34" t="s">
        <v>209</v>
      </c>
      <c r="G167" s="28">
        <v>1129</v>
      </c>
      <c r="H167" s="21">
        <v>45559</v>
      </c>
      <c r="I167" s="21">
        <v>45626</v>
      </c>
      <c r="J167" s="20">
        <v>1129</v>
      </c>
      <c r="K167" s="5"/>
      <c r="L167" s="24"/>
      <c r="M167" s="25"/>
    </row>
    <row r="168" spans="1:13" s="6" customFormat="1" ht="50.1" customHeight="1" x14ac:dyDescent="0.25">
      <c r="A168" s="15" t="s">
        <v>425</v>
      </c>
      <c r="B168" s="33" t="s">
        <v>11</v>
      </c>
      <c r="C168" s="22" t="s">
        <v>426</v>
      </c>
      <c r="D168" s="23" t="s">
        <v>13</v>
      </c>
      <c r="E168" s="34" t="s">
        <v>209</v>
      </c>
      <c r="F168" s="34" t="s">
        <v>209</v>
      </c>
      <c r="G168" s="28">
        <v>1429</v>
      </c>
      <c r="H168" s="21">
        <v>45559</v>
      </c>
      <c r="I168" s="44">
        <v>45626</v>
      </c>
      <c r="J168" s="45">
        <v>1429</v>
      </c>
      <c r="K168" s="5"/>
      <c r="L168" s="24"/>
      <c r="M168" s="25"/>
    </row>
    <row r="169" spans="1:13" s="6" customFormat="1" ht="50.1" customHeight="1" x14ac:dyDescent="0.25">
      <c r="A169" s="15" t="s">
        <v>427</v>
      </c>
      <c r="B169" s="33" t="s">
        <v>11</v>
      </c>
      <c r="C169" s="22" t="s">
        <v>125</v>
      </c>
      <c r="D169" s="23" t="s">
        <v>13</v>
      </c>
      <c r="E169" s="34" t="s">
        <v>192</v>
      </c>
      <c r="F169" s="34" t="s">
        <v>192</v>
      </c>
      <c r="G169" s="28">
        <v>920</v>
      </c>
      <c r="H169" s="21">
        <v>45559</v>
      </c>
      <c r="I169" s="21">
        <v>45657</v>
      </c>
      <c r="J169" s="20">
        <v>600</v>
      </c>
      <c r="K169" s="5"/>
      <c r="L169" s="24"/>
      <c r="M169" s="25"/>
    </row>
    <row r="170" spans="1:13" s="6" customFormat="1" ht="50.1" customHeight="1" x14ac:dyDescent="0.25">
      <c r="A170" s="15" t="s">
        <v>428</v>
      </c>
      <c r="B170" s="33" t="s">
        <v>11</v>
      </c>
      <c r="C170" s="22" t="s">
        <v>329</v>
      </c>
      <c r="D170" s="23" t="s">
        <v>13</v>
      </c>
      <c r="E170" s="34" t="s">
        <v>147</v>
      </c>
      <c r="F170" s="34" t="s">
        <v>147</v>
      </c>
      <c r="G170" s="32">
        <v>1256</v>
      </c>
      <c r="H170" s="44">
        <v>45560</v>
      </c>
      <c r="I170" s="44">
        <v>45649</v>
      </c>
      <c r="J170" s="45">
        <v>1276</v>
      </c>
      <c r="K170" s="5"/>
      <c r="L170" s="24"/>
      <c r="M170" s="25"/>
    </row>
    <row r="171" spans="1:13" s="6" customFormat="1" ht="50.1" customHeight="1" x14ac:dyDescent="0.25">
      <c r="A171" s="15" t="s">
        <v>429</v>
      </c>
      <c r="B171" s="33" t="s">
        <v>11</v>
      </c>
      <c r="C171" s="22" t="s">
        <v>430</v>
      </c>
      <c r="D171" s="23" t="s">
        <v>13</v>
      </c>
      <c r="E171" s="23" t="s">
        <v>431</v>
      </c>
      <c r="F171" s="23" t="s">
        <v>431</v>
      </c>
      <c r="G171" s="28">
        <v>223.67</v>
      </c>
      <c r="H171" s="21">
        <v>45561</v>
      </c>
      <c r="I171" s="21">
        <v>45601</v>
      </c>
      <c r="J171" s="20">
        <v>223.67</v>
      </c>
      <c r="K171" s="5"/>
      <c r="L171" s="24"/>
      <c r="M171" s="25"/>
    </row>
    <row r="172" spans="1:13" s="6" customFormat="1" ht="50.1" customHeight="1" x14ac:dyDescent="0.25">
      <c r="A172" s="15" t="s">
        <v>432</v>
      </c>
      <c r="B172" s="33" t="s">
        <v>11</v>
      </c>
      <c r="C172" s="22" t="s">
        <v>433</v>
      </c>
      <c r="D172" s="23" t="s">
        <v>13</v>
      </c>
      <c r="E172" s="23" t="s">
        <v>434</v>
      </c>
      <c r="F172" s="23" t="s">
        <v>434</v>
      </c>
      <c r="G172" s="28">
        <v>4000</v>
      </c>
      <c r="H172" s="21">
        <v>45561</v>
      </c>
      <c r="I172" s="21">
        <v>45622</v>
      </c>
      <c r="J172" s="20">
        <v>4168.32</v>
      </c>
      <c r="K172" s="5"/>
      <c r="L172" s="24"/>
      <c r="M172" s="25"/>
    </row>
    <row r="173" spans="1:13" s="6" customFormat="1" ht="50.1" customHeight="1" x14ac:dyDescent="0.25">
      <c r="A173" s="15" t="s">
        <v>435</v>
      </c>
      <c r="B173" s="33" t="s">
        <v>11</v>
      </c>
      <c r="C173" s="22" t="s">
        <v>407</v>
      </c>
      <c r="D173" s="23" t="s">
        <v>13</v>
      </c>
      <c r="E173" s="23" t="s">
        <v>408</v>
      </c>
      <c r="F173" s="23" t="s">
        <v>408</v>
      </c>
      <c r="G173" s="28">
        <v>4700</v>
      </c>
      <c r="H173" s="21">
        <v>45561</v>
      </c>
      <c r="I173" s="21">
        <v>45657</v>
      </c>
      <c r="J173" s="20">
        <f>5260+4820+4820+4820+4820+4820</f>
        <v>29360</v>
      </c>
      <c r="K173" s="5"/>
      <c r="L173" s="24"/>
      <c r="M173" s="25"/>
    </row>
    <row r="174" spans="1:13" s="6" customFormat="1" ht="50.1" customHeight="1" x14ac:dyDescent="0.25">
      <c r="A174" s="15" t="s">
        <v>436</v>
      </c>
      <c r="B174" s="33" t="s">
        <v>11</v>
      </c>
      <c r="C174" s="22" t="s">
        <v>437</v>
      </c>
      <c r="D174" s="23" t="s">
        <v>13</v>
      </c>
      <c r="E174" s="34" t="s">
        <v>438</v>
      </c>
      <c r="F174" s="34" t="s">
        <v>438</v>
      </c>
      <c r="G174" s="32">
        <v>20000</v>
      </c>
      <c r="H174" s="44">
        <v>45561</v>
      </c>
      <c r="I174" s="21">
        <v>45657</v>
      </c>
      <c r="J174" s="45">
        <f>6666.66+6666.67+6666.67</f>
        <v>20000</v>
      </c>
      <c r="K174" s="5"/>
      <c r="L174" s="24"/>
      <c r="M174" s="25"/>
    </row>
    <row r="175" spans="1:13" s="6" customFormat="1" ht="50.1" customHeight="1" x14ac:dyDescent="0.25">
      <c r="A175" s="15" t="s">
        <v>439</v>
      </c>
      <c r="B175" s="33" t="s">
        <v>11</v>
      </c>
      <c r="C175" s="22" t="s">
        <v>440</v>
      </c>
      <c r="D175" s="23" t="s">
        <v>13</v>
      </c>
      <c r="E175" s="23" t="s">
        <v>441</v>
      </c>
      <c r="F175" s="23" t="s">
        <v>441</v>
      </c>
      <c r="G175" s="32">
        <v>275.5</v>
      </c>
      <c r="H175" s="44">
        <v>45562</v>
      </c>
      <c r="I175" s="44">
        <v>45645</v>
      </c>
      <c r="J175" s="45">
        <v>275.5</v>
      </c>
      <c r="K175" s="5"/>
      <c r="L175" s="24"/>
      <c r="M175" s="25"/>
    </row>
    <row r="176" spans="1:13" s="6" customFormat="1" ht="50.1" customHeight="1" x14ac:dyDescent="0.25">
      <c r="A176" s="15" t="s">
        <v>442</v>
      </c>
      <c r="B176" s="33" t="s">
        <v>11</v>
      </c>
      <c r="C176" s="22" t="s">
        <v>199</v>
      </c>
      <c r="D176" s="23" t="s">
        <v>13</v>
      </c>
      <c r="E176" s="34" t="s">
        <v>200</v>
      </c>
      <c r="F176" s="34" t="s">
        <v>200</v>
      </c>
      <c r="G176" s="28">
        <v>7011</v>
      </c>
      <c r="H176" s="21">
        <v>45565</v>
      </c>
      <c r="I176" s="21">
        <v>45657</v>
      </c>
      <c r="J176" s="20">
        <f>3609+500+254+2648</f>
        <v>7011</v>
      </c>
      <c r="K176" s="5"/>
      <c r="L176" s="24"/>
      <c r="M176" s="25"/>
    </row>
    <row r="177" spans="1:13" s="6" customFormat="1" ht="50.1" customHeight="1" x14ac:dyDescent="0.25">
      <c r="A177" s="15" t="s">
        <v>443</v>
      </c>
      <c r="B177" s="22" t="s">
        <v>11</v>
      </c>
      <c r="C177" s="22" t="s">
        <v>168</v>
      </c>
      <c r="D177" s="23" t="s">
        <v>13</v>
      </c>
      <c r="E177" s="34" t="s">
        <v>169</v>
      </c>
      <c r="F177" s="34" t="s">
        <v>169</v>
      </c>
      <c r="G177" s="32">
        <v>5044</v>
      </c>
      <c r="H177" s="44">
        <v>45566</v>
      </c>
      <c r="I177" s="44">
        <v>45649</v>
      </c>
      <c r="J177" s="45">
        <v>5044.1000000000004</v>
      </c>
      <c r="K177" s="5"/>
      <c r="L177" s="24"/>
      <c r="M177" s="25"/>
    </row>
    <row r="178" spans="1:13" s="6" customFormat="1" ht="50.1" customHeight="1" x14ac:dyDescent="0.25">
      <c r="A178" s="15" t="s">
        <v>444</v>
      </c>
      <c r="B178" s="33" t="s">
        <v>11</v>
      </c>
      <c r="C178" s="22" t="s">
        <v>445</v>
      </c>
      <c r="D178" s="23" t="s">
        <v>13</v>
      </c>
      <c r="E178" s="34" t="s">
        <v>96</v>
      </c>
      <c r="F178" s="34" t="s">
        <v>96</v>
      </c>
      <c r="G178" s="28">
        <v>4500</v>
      </c>
      <c r="H178" s="21">
        <v>45569</v>
      </c>
      <c r="I178" s="21">
        <v>45649</v>
      </c>
      <c r="J178" s="20">
        <v>4500</v>
      </c>
      <c r="K178" s="5"/>
      <c r="L178" s="24"/>
      <c r="M178" s="25"/>
    </row>
    <row r="179" spans="1:13" s="6" customFormat="1" ht="50.1" customHeight="1" x14ac:dyDescent="0.25">
      <c r="A179" s="15" t="s">
        <v>446</v>
      </c>
      <c r="B179" s="33" t="s">
        <v>11</v>
      </c>
      <c r="C179" s="22" t="s">
        <v>447</v>
      </c>
      <c r="D179" s="23" t="s">
        <v>13</v>
      </c>
      <c r="E179" s="23" t="s">
        <v>441</v>
      </c>
      <c r="F179" s="23" t="s">
        <v>441</v>
      </c>
      <c r="G179" s="32">
        <v>2500.12</v>
      </c>
      <c r="H179" s="44">
        <v>45569</v>
      </c>
      <c r="I179" s="44">
        <v>45645</v>
      </c>
      <c r="J179" s="45">
        <v>2500.12</v>
      </c>
      <c r="K179" s="5"/>
      <c r="L179" s="24"/>
      <c r="M179" s="25"/>
    </row>
    <row r="180" spans="1:13" s="6" customFormat="1" ht="50.1" customHeight="1" x14ac:dyDescent="0.25">
      <c r="A180" s="15" t="s">
        <v>448</v>
      </c>
      <c r="B180" s="33" t="s">
        <v>11</v>
      </c>
      <c r="C180" s="22" t="s">
        <v>185</v>
      </c>
      <c r="D180" s="23" t="s">
        <v>13</v>
      </c>
      <c r="E180" s="34" t="s">
        <v>186</v>
      </c>
      <c r="F180" s="34" t="s">
        <v>186</v>
      </c>
      <c r="G180" s="28">
        <v>1267.8</v>
      </c>
      <c r="H180" s="21">
        <v>45573</v>
      </c>
      <c r="I180" s="21">
        <v>45667</v>
      </c>
      <c r="J180" s="20">
        <v>899.4</v>
      </c>
      <c r="K180" s="5"/>
      <c r="L180" s="24"/>
      <c r="M180" s="25"/>
    </row>
    <row r="181" spans="1:13" s="6" customFormat="1" ht="50.1" customHeight="1" x14ac:dyDescent="0.25">
      <c r="A181" s="15" t="s">
        <v>449</v>
      </c>
      <c r="B181" s="33" t="s">
        <v>11</v>
      </c>
      <c r="C181" s="22" t="s">
        <v>246</v>
      </c>
      <c r="D181" s="23" t="s">
        <v>13</v>
      </c>
      <c r="E181" s="23" t="s">
        <v>450</v>
      </c>
      <c r="F181" s="23" t="s">
        <v>450</v>
      </c>
      <c r="G181" s="32">
        <v>1500</v>
      </c>
      <c r="H181" s="44">
        <v>45574</v>
      </c>
      <c r="I181" s="21">
        <v>45657</v>
      </c>
      <c r="J181" s="45">
        <v>2010</v>
      </c>
      <c r="K181" s="5"/>
      <c r="L181" s="24"/>
      <c r="M181" s="25"/>
    </row>
    <row r="182" spans="1:13" s="6" customFormat="1" ht="50.1" customHeight="1" x14ac:dyDescent="0.25">
      <c r="A182" s="15" t="s">
        <v>451</v>
      </c>
      <c r="B182" s="33" t="s">
        <v>11</v>
      </c>
      <c r="C182" s="22" t="s">
        <v>452</v>
      </c>
      <c r="D182" s="23" t="s">
        <v>13</v>
      </c>
      <c r="E182" s="23" t="s">
        <v>453</v>
      </c>
      <c r="F182" s="23" t="s">
        <v>453</v>
      </c>
      <c r="G182" s="28">
        <v>1460</v>
      </c>
      <c r="H182" s="21">
        <v>45574</v>
      </c>
      <c r="I182" s="44">
        <v>45626</v>
      </c>
      <c r="J182" s="45">
        <v>1460</v>
      </c>
      <c r="K182" s="5"/>
      <c r="L182" s="24"/>
      <c r="M182" s="25"/>
    </row>
    <row r="183" spans="1:13" s="6" customFormat="1" ht="50.1" customHeight="1" x14ac:dyDescent="0.25">
      <c r="A183" s="15" t="s">
        <v>454</v>
      </c>
      <c r="B183" s="33" t="s">
        <v>11</v>
      </c>
      <c r="C183" s="22" t="s">
        <v>455</v>
      </c>
      <c r="D183" s="23" t="s">
        <v>13</v>
      </c>
      <c r="E183" s="34" t="s">
        <v>253</v>
      </c>
      <c r="F183" s="34" t="s">
        <v>253</v>
      </c>
      <c r="G183" s="28">
        <v>190</v>
      </c>
      <c r="H183" s="21">
        <v>45575</v>
      </c>
      <c r="I183" s="44">
        <v>45626</v>
      </c>
      <c r="J183" s="45">
        <v>190</v>
      </c>
      <c r="K183" s="5"/>
      <c r="L183" s="24"/>
      <c r="M183" s="25"/>
    </row>
    <row r="184" spans="1:13" s="6" customFormat="1" ht="50.1" customHeight="1" x14ac:dyDescent="0.25">
      <c r="A184" s="15" t="s">
        <v>456</v>
      </c>
      <c r="B184" s="33" t="s">
        <v>11</v>
      </c>
      <c r="C184" s="22" t="s">
        <v>457</v>
      </c>
      <c r="D184" s="23" t="s">
        <v>13</v>
      </c>
      <c r="E184" s="23" t="s">
        <v>71</v>
      </c>
      <c r="F184" s="23" t="s">
        <v>71</v>
      </c>
      <c r="G184" s="28">
        <v>1693</v>
      </c>
      <c r="H184" s="21">
        <v>45575</v>
      </c>
      <c r="I184" s="21">
        <v>45649</v>
      </c>
      <c r="J184" s="20">
        <v>1693</v>
      </c>
      <c r="K184" s="5"/>
      <c r="L184" s="24"/>
      <c r="M184" s="25"/>
    </row>
    <row r="185" spans="1:13" s="6" customFormat="1" ht="50.1" customHeight="1" x14ac:dyDescent="0.25">
      <c r="A185" s="15" t="s">
        <v>458</v>
      </c>
      <c r="B185" s="33" t="s">
        <v>11</v>
      </c>
      <c r="C185" s="22" t="s">
        <v>459</v>
      </c>
      <c r="D185" s="23" t="s">
        <v>13</v>
      </c>
      <c r="E185" s="23" t="s">
        <v>119</v>
      </c>
      <c r="F185" s="23" t="s">
        <v>119</v>
      </c>
      <c r="G185" s="28">
        <v>500</v>
      </c>
      <c r="H185" s="21">
        <v>45581</v>
      </c>
      <c r="I185" s="21">
        <v>45649</v>
      </c>
      <c r="J185" s="20">
        <v>500</v>
      </c>
      <c r="K185" s="5"/>
      <c r="L185" s="24"/>
      <c r="M185" s="25"/>
    </row>
    <row r="186" spans="1:13" s="6" customFormat="1" ht="50.1" customHeight="1" x14ac:dyDescent="0.25">
      <c r="A186" s="15" t="s">
        <v>460</v>
      </c>
      <c r="B186" s="33" t="s">
        <v>11</v>
      </c>
      <c r="C186" s="22" t="s">
        <v>461</v>
      </c>
      <c r="D186" s="23" t="s">
        <v>13</v>
      </c>
      <c r="E186" s="23" t="s">
        <v>434</v>
      </c>
      <c r="F186" s="23" t="s">
        <v>434</v>
      </c>
      <c r="G186" s="28">
        <v>2500</v>
      </c>
      <c r="H186" s="21">
        <v>45583</v>
      </c>
      <c r="I186" s="21">
        <v>45622</v>
      </c>
      <c r="J186" s="20">
        <v>855.04</v>
      </c>
      <c r="K186" s="5"/>
      <c r="L186" s="24"/>
      <c r="M186" s="25"/>
    </row>
    <row r="187" spans="1:13" s="6" customFormat="1" ht="50.1" customHeight="1" x14ac:dyDescent="0.25">
      <c r="A187" s="15" t="s">
        <v>462</v>
      </c>
      <c r="B187" s="33" t="s">
        <v>11</v>
      </c>
      <c r="C187" s="22" t="s">
        <v>463</v>
      </c>
      <c r="D187" s="23" t="s">
        <v>13</v>
      </c>
      <c r="E187" s="34" t="s">
        <v>464</v>
      </c>
      <c r="F187" s="34" t="s">
        <v>464</v>
      </c>
      <c r="G187" s="32">
        <v>728</v>
      </c>
      <c r="H187" s="44">
        <v>45583</v>
      </c>
      <c r="I187" s="44">
        <v>45649</v>
      </c>
      <c r="J187" s="45">
        <v>728</v>
      </c>
      <c r="K187" s="5"/>
      <c r="L187" s="24"/>
      <c r="M187" s="25"/>
    </row>
    <row r="188" spans="1:13" s="6" customFormat="1" ht="50.1" customHeight="1" x14ac:dyDescent="0.25">
      <c r="A188" s="15" t="s">
        <v>465</v>
      </c>
      <c r="B188" s="33" t="s">
        <v>11</v>
      </c>
      <c r="C188" s="22" t="s">
        <v>421</v>
      </c>
      <c r="D188" s="23" t="s">
        <v>13</v>
      </c>
      <c r="E188" s="34" t="s">
        <v>292</v>
      </c>
      <c r="F188" s="34" t="s">
        <v>292</v>
      </c>
      <c r="G188" s="32">
        <v>360</v>
      </c>
      <c r="H188" s="44">
        <v>45588</v>
      </c>
      <c r="I188" s="21">
        <v>45649</v>
      </c>
      <c r="J188" s="20">
        <v>360</v>
      </c>
      <c r="K188" s="5"/>
      <c r="L188" s="24"/>
      <c r="M188" s="25"/>
    </row>
    <row r="189" spans="1:13" s="6" customFormat="1" ht="50.1" customHeight="1" x14ac:dyDescent="0.25">
      <c r="A189" s="15" t="s">
        <v>466</v>
      </c>
      <c r="B189" s="33" t="s">
        <v>11</v>
      </c>
      <c r="C189" s="22" t="s">
        <v>467</v>
      </c>
      <c r="D189" s="23" t="s">
        <v>13</v>
      </c>
      <c r="E189" s="23" t="s">
        <v>244</v>
      </c>
      <c r="F189" s="23" t="s">
        <v>244</v>
      </c>
      <c r="G189" s="32">
        <v>2800</v>
      </c>
      <c r="H189" s="44">
        <v>45588</v>
      </c>
      <c r="I189" s="44">
        <v>45649</v>
      </c>
      <c r="J189" s="45">
        <v>2800</v>
      </c>
      <c r="K189" s="5"/>
      <c r="L189" s="24"/>
      <c r="M189" s="25"/>
    </row>
    <row r="190" spans="1:13" s="6" customFormat="1" ht="50.1" customHeight="1" x14ac:dyDescent="0.25">
      <c r="A190" s="15" t="s">
        <v>468</v>
      </c>
      <c r="B190" s="33" t="s">
        <v>11</v>
      </c>
      <c r="C190" s="22" t="s">
        <v>469</v>
      </c>
      <c r="D190" s="23" t="s">
        <v>13</v>
      </c>
      <c r="E190" s="34" t="s">
        <v>43</v>
      </c>
      <c r="F190" s="34" t="s">
        <v>43</v>
      </c>
      <c r="G190" s="28">
        <v>6620</v>
      </c>
      <c r="H190" s="44">
        <v>45595</v>
      </c>
      <c r="I190" s="21">
        <v>45657</v>
      </c>
      <c r="J190" s="20">
        <v>5840</v>
      </c>
      <c r="K190" s="5"/>
      <c r="L190" s="24"/>
      <c r="M190" s="25"/>
    </row>
    <row r="191" spans="1:13" s="6" customFormat="1" ht="50.1" customHeight="1" x14ac:dyDescent="0.25">
      <c r="A191" s="15" t="s">
        <v>470</v>
      </c>
      <c r="B191" s="33" t="s">
        <v>11</v>
      </c>
      <c r="C191" s="22" t="s">
        <v>471</v>
      </c>
      <c r="D191" s="23" t="s">
        <v>13</v>
      </c>
      <c r="E191" s="34" t="s">
        <v>96</v>
      </c>
      <c r="F191" s="34" t="s">
        <v>96</v>
      </c>
      <c r="G191" s="32">
        <v>1766</v>
      </c>
      <c r="H191" s="44">
        <v>45595</v>
      </c>
      <c r="I191" s="21">
        <v>45657</v>
      </c>
      <c r="J191" s="45">
        <v>1766</v>
      </c>
      <c r="K191" s="5"/>
      <c r="L191" s="24"/>
      <c r="M191" s="25"/>
    </row>
    <row r="192" spans="1:13" s="6" customFormat="1" ht="50.1" customHeight="1" x14ac:dyDescent="0.25">
      <c r="A192" s="15" t="s">
        <v>472</v>
      </c>
      <c r="B192" s="33" t="s">
        <v>11</v>
      </c>
      <c r="C192" s="22" t="s">
        <v>86</v>
      </c>
      <c r="D192" s="23" t="s">
        <v>13</v>
      </c>
      <c r="E192" s="34" t="s">
        <v>87</v>
      </c>
      <c r="F192" s="34" t="s">
        <v>87</v>
      </c>
      <c r="G192" s="28">
        <v>4000</v>
      </c>
      <c r="H192" s="21">
        <v>45595</v>
      </c>
      <c r="I192" s="21">
        <v>45657</v>
      </c>
      <c r="J192" s="20">
        <f>270+162</f>
        <v>432</v>
      </c>
      <c r="K192" s="51"/>
      <c r="L192" s="24"/>
      <c r="M192" s="25"/>
    </row>
    <row r="193" spans="1:13" s="6" customFormat="1" ht="50.1" customHeight="1" x14ac:dyDescent="0.25">
      <c r="A193" s="15" t="s">
        <v>473</v>
      </c>
      <c r="B193" s="33" t="s">
        <v>11</v>
      </c>
      <c r="C193" s="22" t="s">
        <v>474</v>
      </c>
      <c r="D193" s="23" t="s">
        <v>13</v>
      </c>
      <c r="E193" s="23" t="s">
        <v>438</v>
      </c>
      <c r="F193" s="23" t="s">
        <v>438</v>
      </c>
      <c r="G193" s="32">
        <v>500</v>
      </c>
      <c r="H193" s="44">
        <v>45595</v>
      </c>
      <c r="I193" s="21">
        <v>45657</v>
      </c>
      <c r="J193" s="45">
        <v>500</v>
      </c>
      <c r="K193" s="5"/>
      <c r="L193" s="24"/>
      <c r="M193" s="25"/>
    </row>
    <row r="194" spans="1:13" s="6" customFormat="1" ht="50.1" customHeight="1" x14ac:dyDescent="0.25">
      <c r="A194" s="15" t="s">
        <v>475</v>
      </c>
      <c r="B194" s="33" t="s">
        <v>11</v>
      </c>
      <c r="C194" s="22" t="s">
        <v>476</v>
      </c>
      <c r="D194" s="23" t="s">
        <v>13</v>
      </c>
      <c r="E194" s="34" t="s">
        <v>477</v>
      </c>
      <c r="F194" s="34" t="s">
        <v>477</v>
      </c>
      <c r="G194" s="28">
        <v>1035</v>
      </c>
      <c r="H194" s="21">
        <v>45601</v>
      </c>
      <c r="I194" s="21">
        <v>45657</v>
      </c>
      <c r="J194" s="20">
        <v>1035</v>
      </c>
      <c r="K194" s="5"/>
      <c r="L194" s="24"/>
      <c r="M194" s="25"/>
    </row>
    <row r="195" spans="1:13" s="6" customFormat="1" ht="50.1" customHeight="1" x14ac:dyDescent="0.25">
      <c r="A195" s="15" t="s">
        <v>478</v>
      </c>
      <c r="B195" s="33" t="s">
        <v>11</v>
      </c>
      <c r="C195" s="22" t="s">
        <v>479</v>
      </c>
      <c r="D195" s="23" t="s">
        <v>13</v>
      </c>
      <c r="E195" s="34" t="s">
        <v>477</v>
      </c>
      <c r="F195" s="34" t="s">
        <v>477</v>
      </c>
      <c r="G195" s="32">
        <v>385</v>
      </c>
      <c r="H195" s="44">
        <v>45601</v>
      </c>
      <c r="I195" s="21">
        <v>45657</v>
      </c>
      <c r="J195" s="45">
        <v>385</v>
      </c>
      <c r="K195" s="5"/>
      <c r="L195" s="24"/>
      <c r="M195" s="25"/>
    </row>
    <row r="196" spans="1:13" s="6" customFormat="1" ht="50.1" customHeight="1" x14ac:dyDescent="0.25">
      <c r="A196" s="15" t="s">
        <v>480</v>
      </c>
      <c r="B196" s="33" t="s">
        <v>11</v>
      </c>
      <c r="C196" s="22" t="s">
        <v>42</v>
      </c>
      <c r="D196" s="23" t="s">
        <v>13</v>
      </c>
      <c r="E196" s="34" t="s">
        <v>361</v>
      </c>
      <c r="F196" s="34" t="s">
        <v>361</v>
      </c>
      <c r="G196" s="28">
        <v>3300</v>
      </c>
      <c r="H196" s="44">
        <v>45601</v>
      </c>
      <c r="I196" s="21">
        <v>45657</v>
      </c>
      <c r="J196" s="20">
        <v>3300</v>
      </c>
      <c r="K196" s="5"/>
      <c r="L196" s="24"/>
      <c r="M196" s="25"/>
    </row>
    <row r="197" spans="1:13" s="6" customFormat="1" ht="50.1" customHeight="1" x14ac:dyDescent="0.25">
      <c r="A197" s="15" t="s">
        <v>481</v>
      </c>
      <c r="B197" s="33" t="s">
        <v>11</v>
      </c>
      <c r="C197" s="22" t="s">
        <v>482</v>
      </c>
      <c r="D197" s="23" t="s">
        <v>13</v>
      </c>
      <c r="E197" s="34" t="s">
        <v>292</v>
      </c>
      <c r="F197" s="34" t="s">
        <v>292</v>
      </c>
      <c r="G197" s="32">
        <v>15140</v>
      </c>
      <c r="H197" s="44">
        <v>45601</v>
      </c>
      <c r="I197" s="21">
        <v>45657</v>
      </c>
      <c r="J197" s="45">
        <f>12180</f>
        <v>12180</v>
      </c>
      <c r="K197" s="5"/>
      <c r="L197" s="24"/>
      <c r="M197" s="25"/>
    </row>
    <row r="198" spans="1:13" s="6" customFormat="1" ht="50.1" customHeight="1" x14ac:dyDescent="0.25">
      <c r="A198" s="15" t="s">
        <v>483</v>
      </c>
      <c r="B198" s="33" t="s">
        <v>11</v>
      </c>
      <c r="C198" s="22" t="s">
        <v>484</v>
      </c>
      <c r="D198" s="23" t="s">
        <v>13</v>
      </c>
      <c r="E198" s="34" t="s">
        <v>276</v>
      </c>
      <c r="F198" s="34" t="s">
        <v>276</v>
      </c>
      <c r="G198" s="28">
        <v>2500</v>
      </c>
      <c r="H198" s="21">
        <v>45601</v>
      </c>
      <c r="I198" s="21">
        <v>45657</v>
      </c>
      <c r="J198" s="20">
        <v>1300</v>
      </c>
      <c r="K198" s="5"/>
      <c r="L198" s="24"/>
      <c r="M198" s="25"/>
    </row>
    <row r="199" spans="1:13" s="6" customFormat="1" ht="50.1" customHeight="1" x14ac:dyDescent="0.25">
      <c r="A199" s="15" t="s">
        <v>485</v>
      </c>
      <c r="B199" s="33" t="s">
        <v>11</v>
      </c>
      <c r="C199" s="22" t="s">
        <v>486</v>
      </c>
      <c r="D199" s="23" t="s">
        <v>13</v>
      </c>
      <c r="E199" s="23" t="s">
        <v>253</v>
      </c>
      <c r="F199" s="23" t="s">
        <v>253</v>
      </c>
      <c r="G199" s="32">
        <v>290</v>
      </c>
      <c r="H199" s="44">
        <v>45601</v>
      </c>
      <c r="I199" s="21">
        <v>45657</v>
      </c>
      <c r="J199" s="45">
        <v>290</v>
      </c>
      <c r="K199" s="5"/>
      <c r="L199" s="24"/>
      <c r="M199" s="25"/>
    </row>
    <row r="200" spans="1:13" s="6" customFormat="1" ht="50.1" customHeight="1" x14ac:dyDescent="0.25">
      <c r="A200" s="15" t="s">
        <v>487</v>
      </c>
      <c r="B200" s="33" t="s">
        <v>11</v>
      </c>
      <c r="C200" s="22" t="s">
        <v>488</v>
      </c>
      <c r="D200" s="23" t="s">
        <v>13</v>
      </c>
      <c r="E200" s="23" t="s">
        <v>96</v>
      </c>
      <c r="F200" s="23" t="s">
        <v>96</v>
      </c>
      <c r="G200" s="28">
        <v>400</v>
      </c>
      <c r="H200" s="44">
        <v>45602</v>
      </c>
      <c r="I200" s="21">
        <v>45657</v>
      </c>
      <c r="J200" s="20">
        <v>447.35</v>
      </c>
      <c r="K200" s="5"/>
      <c r="L200" s="24"/>
      <c r="M200" s="25"/>
    </row>
    <row r="201" spans="1:13" s="6" customFormat="1" ht="50.1" customHeight="1" x14ac:dyDescent="0.25">
      <c r="A201" s="15" t="s">
        <v>489</v>
      </c>
      <c r="B201" s="33" t="s">
        <v>11</v>
      </c>
      <c r="C201" s="22" t="s">
        <v>490</v>
      </c>
      <c r="D201" s="23" t="s">
        <v>13</v>
      </c>
      <c r="E201" s="23" t="s">
        <v>109</v>
      </c>
      <c r="F201" s="23" t="s">
        <v>109</v>
      </c>
      <c r="G201" s="32">
        <v>5920</v>
      </c>
      <c r="H201" s="44">
        <v>45608</v>
      </c>
      <c r="I201" s="21">
        <v>45657</v>
      </c>
      <c r="J201" s="45">
        <v>5920</v>
      </c>
      <c r="K201" s="5"/>
      <c r="L201" s="24"/>
      <c r="M201" s="25"/>
    </row>
    <row r="202" spans="1:13" s="6" customFormat="1" ht="50.1" customHeight="1" x14ac:dyDescent="0.25">
      <c r="A202" s="15" t="s">
        <v>491</v>
      </c>
      <c r="B202" s="33" t="s">
        <v>11</v>
      </c>
      <c r="C202" s="22" t="s">
        <v>492</v>
      </c>
      <c r="D202" s="23" t="s">
        <v>13</v>
      </c>
      <c r="E202" s="34" t="s">
        <v>276</v>
      </c>
      <c r="F202" s="34" t="s">
        <v>276</v>
      </c>
      <c r="G202" s="46">
        <v>4065</v>
      </c>
      <c r="H202" s="21">
        <v>45610</v>
      </c>
      <c r="I202" s="21">
        <v>45657</v>
      </c>
      <c r="J202" s="20">
        <f>4135+201.86</f>
        <v>4336.8599999999997</v>
      </c>
      <c r="K202" s="5"/>
      <c r="L202" s="24"/>
      <c r="M202" s="25"/>
    </row>
    <row r="203" spans="1:13" s="6" customFormat="1" ht="50.1" customHeight="1" x14ac:dyDescent="0.25">
      <c r="A203" s="15" t="s">
        <v>493</v>
      </c>
      <c r="B203" s="33" t="s">
        <v>11</v>
      </c>
      <c r="C203" s="22" t="s">
        <v>494</v>
      </c>
      <c r="D203" s="23" t="s">
        <v>13</v>
      </c>
      <c r="E203" s="23" t="s">
        <v>408</v>
      </c>
      <c r="F203" s="23" t="s">
        <v>408</v>
      </c>
      <c r="G203" s="28">
        <v>700</v>
      </c>
      <c r="H203" s="21">
        <v>45611</v>
      </c>
      <c r="I203" s="21">
        <v>45657</v>
      </c>
      <c r="J203" s="20">
        <v>700</v>
      </c>
      <c r="K203" s="5"/>
      <c r="L203" s="24"/>
      <c r="M203" s="25"/>
    </row>
    <row r="204" spans="1:13" s="6" customFormat="1" ht="50.1" customHeight="1" x14ac:dyDescent="0.25">
      <c r="A204" s="15" t="s">
        <v>495</v>
      </c>
      <c r="B204" s="33" t="s">
        <v>11</v>
      </c>
      <c r="C204" s="22" t="s">
        <v>496</v>
      </c>
      <c r="D204" s="23" t="s">
        <v>13</v>
      </c>
      <c r="E204" s="34" t="s">
        <v>96</v>
      </c>
      <c r="F204" s="34" t="s">
        <v>96</v>
      </c>
      <c r="G204" s="32">
        <v>333.27</v>
      </c>
      <c r="H204" s="21">
        <v>45611</v>
      </c>
      <c r="I204" s="21">
        <v>45657</v>
      </c>
      <c r="J204" s="45">
        <v>333.27</v>
      </c>
      <c r="K204" s="5"/>
      <c r="L204" s="24"/>
      <c r="M204" s="25"/>
    </row>
    <row r="205" spans="1:13" s="6" customFormat="1" ht="50.1" customHeight="1" x14ac:dyDescent="0.25">
      <c r="A205" s="15" t="s">
        <v>497</v>
      </c>
      <c r="B205" s="33" t="s">
        <v>11</v>
      </c>
      <c r="C205" s="22" t="s">
        <v>498</v>
      </c>
      <c r="D205" s="23" t="s">
        <v>13</v>
      </c>
      <c r="E205" s="23" t="s">
        <v>499</v>
      </c>
      <c r="F205" s="23" t="s">
        <v>499</v>
      </c>
      <c r="G205" s="28">
        <v>1170</v>
      </c>
      <c r="H205" s="21">
        <v>45611</v>
      </c>
      <c r="I205" s="21">
        <v>45657</v>
      </c>
      <c r="J205" s="45">
        <v>1437.62</v>
      </c>
      <c r="K205" s="5"/>
      <c r="L205" s="24"/>
      <c r="M205" s="25"/>
    </row>
    <row r="206" spans="1:13" s="6" customFormat="1" ht="50.1" customHeight="1" x14ac:dyDescent="0.25">
      <c r="A206" s="15" t="s">
        <v>500</v>
      </c>
      <c r="B206" s="33" t="s">
        <v>11</v>
      </c>
      <c r="C206" s="22" t="s">
        <v>89</v>
      </c>
      <c r="D206" s="23" t="s">
        <v>13</v>
      </c>
      <c r="E206" s="34" t="s">
        <v>90</v>
      </c>
      <c r="F206" s="34" t="s">
        <v>90</v>
      </c>
      <c r="G206" s="28">
        <v>1393.39</v>
      </c>
      <c r="H206" s="21">
        <v>45615</v>
      </c>
      <c r="I206" s="21">
        <v>45657</v>
      </c>
      <c r="J206" s="20">
        <v>1393.39</v>
      </c>
      <c r="K206" s="5"/>
      <c r="L206" s="24"/>
      <c r="M206" s="25"/>
    </row>
    <row r="207" spans="1:13" s="6" customFormat="1" ht="50.1" customHeight="1" x14ac:dyDescent="0.25">
      <c r="A207" s="15" t="s">
        <v>501</v>
      </c>
      <c r="B207" s="33" t="s">
        <v>11</v>
      </c>
      <c r="C207" s="22" t="s">
        <v>502</v>
      </c>
      <c r="D207" s="23" t="s">
        <v>13</v>
      </c>
      <c r="E207" s="34" t="s">
        <v>503</v>
      </c>
      <c r="F207" s="34" t="s">
        <v>503</v>
      </c>
      <c r="G207" s="28">
        <v>23500</v>
      </c>
      <c r="H207" s="21">
        <v>45617</v>
      </c>
      <c r="I207" s="21">
        <v>45657</v>
      </c>
      <c r="J207" s="20">
        <f>20000+3500</f>
        <v>23500</v>
      </c>
      <c r="K207" s="5"/>
      <c r="L207" s="24"/>
      <c r="M207" s="25"/>
    </row>
    <row r="208" spans="1:13" s="6" customFormat="1" ht="50.1" customHeight="1" x14ac:dyDescent="0.25">
      <c r="A208" s="15" t="s">
        <v>504</v>
      </c>
      <c r="B208" s="33" t="s">
        <v>11</v>
      </c>
      <c r="C208" s="22" t="s">
        <v>505</v>
      </c>
      <c r="D208" s="23" t="s">
        <v>13</v>
      </c>
      <c r="E208" s="23" t="s">
        <v>506</v>
      </c>
      <c r="F208" s="23" t="s">
        <v>506</v>
      </c>
      <c r="G208" s="28">
        <v>1200</v>
      </c>
      <c r="H208" s="21">
        <v>45617</v>
      </c>
      <c r="I208" s="21">
        <v>45657</v>
      </c>
      <c r="J208" s="20">
        <v>1200</v>
      </c>
      <c r="K208" s="5"/>
      <c r="L208" s="24"/>
      <c r="M208" s="25"/>
    </row>
    <row r="209" spans="1:13" s="6" customFormat="1" ht="50.1" customHeight="1" x14ac:dyDescent="0.25">
      <c r="A209" s="15" t="s">
        <v>507</v>
      </c>
      <c r="B209" s="33" t="s">
        <v>11</v>
      </c>
      <c r="C209" s="22" t="s">
        <v>137</v>
      </c>
      <c r="D209" s="23" t="s">
        <v>13</v>
      </c>
      <c r="E209" s="34" t="s">
        <v>244</v>
      </c>
      <c r="F209" s="34" t="s">
        <v>244</v>
      </c>
      <c r="G209" s="32">
        <v>13750</v>
      </c>
      <c r="H209" s="44">
        <v>45617</v>
      </c>
      <c r="I209" s="21">
        <v>45657</v>
      </c>
      <c r="J209" s="45">
        <v>13750</v>
      </c>
      <c r="K209" s="5"/>
      <c r="L209" s="24"/>
      <c r="M209" s="25"/>
    </row>
    <row r="210" spans="1:13" s="6" customFormat="1" ht="50.1" customHeight="1" x14ac:dyDescent="0.25">
      <c r="A210" s="15" t="s">
        <v>508</v>
      </c>
      <c r="B210" s="33" t="s">
        <v>11</v>
      </c>
      <c r="C210" s="22" t="s">
        <v>509</v>
      </c>
      <c r="D210" s="23" t="s">
        <v>13</v>
      </c>
      <c r="E210" s="34" t="s">
        <v>510</v>
      </c>
      <c r="F210" s="34" t="s">
        <v>510</v>
      </c>
      <c r="G210" s="28">
        <v>1020</v>
      </c>
      <c r="H210" s="21">
        <v>45617</v>
      </c>
      <c r="I210" s="21">
        <v>45626</v>
      </c>
      <c r="J210" s="20">
        <v>1020</v>
      </c>
      <c r="K210" s="5"/>
      <c r="L210" s="24"/>
      <c r="M210" s="25"/>
    </row>
    <row r="211" spans="1:13" s="6" customFormat="1" ht="50.1" customHeight="1" x14ac:dyDescent="0.25">
      <c r="A211" s="15" t="s">
        <v>511</v>
      </c>
      <c r="B211" s="33" t="s">
        <v>11</v>
      </c>
      <c r="C211" s="22" t="s">
        <v>512</v>
      </c>
      <c r="D211" s="23" t="s">
        <v>13</v>
      </c>
      <c r="E211" s="34" t="s">
        <v>292</v>
      </c>
      <c r="F211" s="34" t="s">
        <v>292</v>
      </c>
      <c r="G211" s="32">
        <v>4880</v>
      </c>
      <c r="H211" s="21">
        <v>45618</v>
      </c>
      <c r="I211" s="21">
        <v>45657</v>
      </c>
      <c r="J211" s="45">
        <v>4880</v>
      </c>
      <c r="K211" s="5"/>
      <c r="L211" s="24"/>
      <c r="M211" s="25"/>
    </row>
    <row r="212" spans="1:13" s="6" customFormat="1" ht="50.1" customHeight="1" x14ac:dyDescent="0.25">
      <c r="A212" s="15" t="s">
        <v>513</v>
      </c>
      <c r="B212" s="33" t="s">
        <v>11</v>
      </c>
      <c r="C212" s="22" t="s">
        <v>514</v>
      </c>
      <c r="D212" s="23" t="s">
        <v>13</v>
      </c>
      <c r="E212" s="34" t="s">
        <v>276</v>
      </c>
      <c r="F212" s="34" t="s">
        <v>276</v>
      </c>
      <c r="G212" s="32">
        <v>1004</v>
      </c>
      <c r="H212" s="21">
        <v>45622</v>
      </c>
      <c r="I212" s="44">
        <v>45649</v>
      </c>
      <c r="J212" s="45">
        <v>1004</v>
      </c>
      <c r="K212" s="5"/>
      <c r="L212" s="24"/>
      <c r="M212" s="25"/>
    </row>
    <row r="213" spans="1:13" s="6" customFormat="1" ht="50.1" customHeight="1" x14ac:dyDescent="0.25">
      <c r="A213" s="15" t="s">
        <v>515</v>
      </c>
      <c r="B213" s="33" t="s">
        <v>11</v>
      </c>
      <c r="C213" s="22" t="s">
        <v>516</v>
      </c>
      <c r="D213" s="23" t="s">
        <v>13</v>
      </c>
      <c r="E213" s="23" t="s">
        <v>517</v>
      </c>
      <c r="F213" s="23" t="s">
        <v>517</v>
      </c>
      <c r="G213" s="28">
        <v>8390</v>
      </c>
      <c r="H213" s="21">
        <v>45624</v>
      </c>
      <c r="I213" s="21">
        <v>45657</v>
      </c>
      <c r="J213" s="20">
        <f>650+650</f>
        <v>1300</v>
      </c>
      <c r="K213" s="5"/>
      <c r="L213" s="24"/>
      <c r="M213" s="25"/>
    </row>
    <row r="214" spans="1:13" s="6" customFormat="1" ht="50.1" customHeight="1" x14ac:dyDescent="0.25">
      <c r="A214" s="15" t="s">
        <v>518</v>
      </c>
      <c r="B214" s="33" t="s">
        <v>11</v>
      </c>
      <c r="C214" s="22" t="s">
        <v>519</v>
      </c>
      <c r="D214" s="23" t="s">
        <v>13</v>
      </c>
      <c r="E214" s="34" t="s">
        <v>253</v>
      </c>
      <c r="F214" s="34" t="s">
        <v>253</v>
      </c>
      <c r="G214" s="28">
        <v>615</v>
      </c>
      <c r="H214" s="44">
        <v>45625</v>
      </c>
      <c r="I214" s="21">
        <v>45657</v>
      </c>
      <c r="J214" s="20">
        <v>615</v>
      </c>
      <c r="K214" s="5"/>
      <c r="L214" s="24"/>
      <c r="M214" s="25"/>
    </row>
    <row r="215" spans="1:13" s="6" customFormat="1" ht="50.1" customHeight="1" x14ac:dyDescent="0.25">
      <c r="A215" s="15" t="s">
        <v>520</v>
      </c>
      <c r="B215" s="33" t="s">
        <v>11</v>
      </c>
      <c r="C215" s="22" t="s">
        <v>521</v>
      </c>
      <c r="D215" s="23" t="s">
        <v>13</v>
      </c>
      <c r="E215" s="34" t="s">
        <v>522</v>
      </c>
      <c r="F215" s="34" t="s">
        <v>522</v>
      </c>
      <c r="G215" s="28">
        <v>55316</v>
      </c>
      <c r="H215" s="21">
        <v>45625</v>
      </c>
      <c r="I215" s="21">
        <v>45657</v>
      </c>
      <c r="J215" s="20">
        <f>6309.71+292.51+114.33+6860.2+5005.86+168.79+3039.43+381.04+239.26+286.05+4067.33</f>
        <v>26764.510000000002</v>
      </c>
      <c r="K215" s="5"/>
      <c r="L215" s="24"/>
      <c r="M215" s="25"/>
    </row>
    <row r="216" spans="1:13" s="6" customFormat="1" ht="50.1" customHeight="1" x14ac:dyDescent="0.25">
      <c r="A216" s="15" t="s">
        <v>523</v>
      </c>
      <c r="B216" s="33" t="s">
        <v>11</v>
      </c>
      <c r="C216" s="22" t="s">
        <v>524</v>
      </c>
      <c r="D216" s="23" t="s">
        <v>13</v>
      </c>
      <c r="E216" s="23" t="s">
        <v>525</v>
      </c>
      <c r="F216" s="23" t="s">
        <v>525</v>
      </c>
      <c r="G216" s="32">
        <v>120000</v>
      </c>
      <c r="H216" s="44">
        <v>45625</v>
      </c>
      <c r="I216" s="21">
        <v>45657</v>
      </c>
      <c r="J216" s="45">
        <f>56321.95+2178.8+4318+4033.2</f>
        <v>66851.95</v>
      </c>
      <c r="K216" s="5"/>
      <c r="L216" s="24"/>
      <c r="M216" s="25"/>
    </row>
    <row r="217" spans="1:13" s="6" customFormat="1" ht="50.1" customHeight="1" x14ac:dyDescent="0.25">
      <c r="A217" s="15" t="s">
        <v>526</v>
      </c>
      <c r="B217" s="33" t="s">
        <v>11</v>
      </c>
      <c r="C217" s="22" t="s">
        <v>527</v>
      </c>
      <c r="D217" s="23" t="s">
        <v>13</v>
      </c>
      <c r="E217" s="34" t="s">
        <v>528</v>
      </c>
      <c r="F217" s="34" t="s">
        <v>528</v>
      </c>
      <c r="G217" s="32">
        <v>60000</v>
      </c>
      <c r="H217" s="44">
        <v>45628</v>
      </c>
      <c r="I217" s="21">
        <v>45657</v>
      </c>
      <c r="J217" s="45">
        <f>932.8+1326.6+1661</f>
        <v>3920.3999999999996</v>
      </c>
      <c r="K217" s="5"/>
      <c r="L217" s="24"/>
      <c r="M217" s="25"/>
    </row>
    <row r="218" spans="1:13" s="6" customFormat="1" ht="50.1" customHeight="1" x14ac:dyDescent="0.25">
      <c r="A218" s="15" t="s">
        <v>529</v>
      </c>
      <c r="B218" s="33" t="s">
        <v>11</v>
      </c>
      <c r="C218" s="22" t="s">
        <v>530</v>
      </c>
      <c r="D218" s="23" t="s">
        <v>13</v>
      </c>
      <c r="E218" s="34" t="s">
        <v>71</v>
      </c>
      <c r="F218" s="34" t="s">
        <v>71</v>
      </c>
      <c r="G218" s="28">
        <v>4874</v>
      </c>
      <c r="H218" s="21">
        <v>45629</v>
      </c>
      <c r="I218" s="21">
        <v>45657</v>
      </c>
      <c r="J218" s="20">
        <v>4874</v>
      </c>
      <c r="K218" s="5"/>
      <c r="L218" s="24"/>
      <c r="M218" s="25"/>
    </row>
    <row r="219" spans="1:13" s="6" customFormat="1" ht="50.1" customHeight="1" x14ac:dyDescent="0.25">
      <c r="A219" s="15" t="s">
        <v>531</v>
      </c>
      <c r="B219" s="33" t="s">
        <v>11</v>
      </c>
      <c r="C219" s="22" t="s">
        <v>532</v>
      </c>
      <c r="D219" s="23" t="s">
        <v>13</v>
      </c>
      <c r="E219" s="23" t="s">
        <v>533</v>
      </c>
      <c r="F219" s="23" t="s">
        <v>533</v>
      </c>
      <c r="G219" s="28">
        <v>300</v>
      </c>
      <c r="H219" s="21">
        <v>45631</v>
      </c>
      <c r="I219" s="21">
        <v>45657</v>
      </c>
      <c r="J219" s="20">
        <v>300</v>
      </c>
      <c r="K219" s="5"/>
      <c r="L219" s="24"/>
      <c r="M219" s="25"/>
    </row>
    <row r="220" spans="1:13" s="6" customFormat="1" ht="50.1" customHeight="1" x14ac:dyDescent="0.25">
      <c r="A220" s="15" t="s">
        <v>534</v>
      </c>
      <c r="B220" s="33" t="s">
        <v>11</v>
      </c>
      <c r="C220" s="22" t="s">
        <v>535</v>
      </c>
      <c r="D220" s="23" t="s">
        <v>13</v>
      </c>
      <c r="E220" s="23" t="s">
        <v>536</v>
      </c>
      <c r="F220" s="23" t="s">
        <v>536</v>
      </c>
      <c r="G220" s="32">
        <v>63215</v>
      </c>
      <c r="H220" s="44">
        <v>45632</v>
      </c>
      <c r="I220" s="21">
        <v>45657</v>
      </c>
      <c r="J220" s="45">
        <v>5267.84</v>
      </c>
      <c r="K220" s="5"/>
      <c r="L220" s="24"/>
      <c r="M220" s="25"/>
    </row>
    <row r="221" spans="1:13" s="6" customFormat="1" ht="50.1" customHeight="1" x14ac:dyDescent="0.25">
      <c r="A221" s="15" t="s">
        <v>537</v>
      </c>
      <c r="B221" s="33" t="s">
        <v>11</v>
      </c>
      <c r="C221" s="22" t="s">
        <v>538</v>
      </c>
      <c r="D221" s="23" t="s">
        <v>13</v>
      </c>
      <c r="E221" s="23" t="s">
        <v>81</v>
      </c>
      <c r="F221" s="23" t="s">
        <v>81</v>
      </c>
      <c r="G221" s="28">
        <v>4850.53</v>
      </c>
      <c r="H221" s="21">
        <v>45632</v>
      </c>
      <c r="I221" s="21">
        <v>45657</v>
      </c>
      <c r="J221" s="20">
        <v>4850.53</v>
      </c>
      <c r="K221" s="5"/>
      <c r="L221" s="24"/>
      <c r="M221" s="25"/>
    </row>
    <row r="222" spans="1:13" s="6" customFormat="1" ht="50.1" customHeight="1" x14ac:dyDescent="0.25">
      <c r="A222" s="15" t="s">
        <v>539</v>
      </c>
      <c r="B222" s="33" t="s">
        <v>11</v>
      </c>
      <c r="C222" s="22" t="s">
        <v>540</v>
      </c>
      <c r="D222" s="23" t="s">
        <v>13</v>
      </c>
      <c r="E222" s="23" t="s">
        <v>499</v>
      </c>
      <c r="F222" s="23" t="s">
        <v>499</v>
      </c>
      <c r="G222" s="28">
        <v>3068.97</v>
      </c>
      <c r="H222" s="21">
        <v>45636</v>
      </c>
      <c r="I222" s="21">
        <v>45657</v>
      </c>
      <c r="J222" s="20">
        <v>2391.3200000000002</v>
      </c>
      <c r="K222" s="5"/>
      <c r="L222" s="24"/>
      <c r="M222" s="25"/>
    </row>
    <row r="223" spans="1:13" s="6" customFormat="1" ht="50.1" customHeight="1" x14ac:dyDescent="0.25">
      <c r="A223" s="15" t="s">
        <v>541</v>
      </c>
      <c r="B223" s="33" t="s">
        <v>11</v>
      </c>
      <c r="C223" s="22" t="s">
        <v>542</v>
      </c>
      <c r="D223" s="23" t="s">
        <v>13</v>
      </c>
      <c r="E223" s="34" t="s">
        <v>84</v>
      </c>
      <c r="F223" s="34" t="s">
        <v>84</v>
      </c>
      <c r="G223" s="32">
        <v>440.98</v>
      </c>
      <c r="H223" s="44">
        <v>45635</v>
      </c>
      <c r="I223" s="21">
        <v>45657</v>
      </c>
      <c r="J223" s="45">
        <v>440.98</v>
      </c>
      <c r="K223" s="5"/>
      <c r="L223" s="24"/>
      <c r="M223" s="25"/>
    </row>
    <row r="224" spans="1:13" s="6" customFormat="1" ht="50.1" customHeight="1" x14ac:dyDescent="0.25">
      <c r="A224" s="15" t="s">
        <v>543</v>
      </c>
      <c r="B224" s="33" t="s">
        <v>11</v>
      </c>
      <c r="C224" s="22" t="s">
        <v>544</v>
      </c>
      <c r="D224" s="23" t="s">
        <v>13</v>
      </c>
      <c r="E224" s="34" t="s">
        <v>545</v>
      </c>
      <c r="F224" s="34" t="s">
        <v>545</v>
      </c>
      <c r="G224" s="28">
        <v>3000</v>
      </c>
      <c r="H224" s="21">
        <v>45642</v>
      </c>
      <c r="I224" s="21">
        <v>45657</v>
      </c>
      <c r="J224" s="20">
        <v>3000</v>
      </c>
      <c r="K224" s="5"/>
      <c r="L224" s="24"/>
      <c r="M224" s="25"/>
    </row>
    <row r="225" spans="1:13" s="6" customFormat="1" ht="50.1" customHeight="1" x14ac:dyDescent="0.25">
      <c r="A225" s="15" t="s">
        <v>546</v>
      </c>
      <c r="B225" s="33" t="s">
        <v>11</v>
      </c>
      <c r="C225" s="22" t="s">
        <v>547</v>
      </c>
      <c r="D225" s="23" t="s">
        <v>13</v>
      </c>
      <c r="E225" s="34" t="s">
        <v>71</v>
      </c>
      <c r="F225" s="34" t="s">
        <v>71</v>
      </c>
      <c r="G225" s="32">
        <v>1072</v>
      </c>
      <c r="H225" s="44">
        <v>45644</v>
      </c>
      <c r="I225" s="21">
        <v>45657</v>
      </c>
      <c r="J225" s="45">
        <v>1072</v>
      </c>
      <c r="K225" s="5"/>
      <c r="L225" s="24"/>
      <c r="M225" s="25"/>
    </row>
    <row r="226" spans="1:13" s="6" customFormat="1" ht="50.1" customHeight="1" x14ac:dyDescent="0.25">
      <c r="A226" s="15" t="s">
        <v>548</v>
      </c>
      <c r="B226" s="33" t="s">
        <v>11</v>
      </c>
      <c r="C226" s="22" t="s">
        <v>549</v>
      </c>
      <c r="D226" s="23" t="s">
        <v>13</v>
      </c>
      <c r="E226" s="23" t="s">
        <v>332</v>
      </c>
      <c r="F226" s="23" t="s">
        <v>332</v>
      </c>
      <c r="G226" s="32">
        <v>12350</v>
      </c>
      <c r="H226" s="44">
        <v>45644</v>
      </c>
      <c r="I226" s="21">
        <v>45657</v>
      </c>
      <c r="J226" s="45">
        <v>12350</v>
      </c>
      <c r="K226" s="5"/>
      <c r="L226" s="24"/>
      <c r="M226" s="25"/>
    </row>
    <row r="227" spans="1:13" s="6" customFormat="1" ht="50.1" customHeight="1" x14ac:dyDescent="0.25">
      <c r="A227" s="15" t="s">
        <v>550</v>
      </c>
      <c r="B227" s="33" t="s">
        <v>11</v>
      </c>
      <c r="C227" s="22" t="s">
        <v>118</v>
      </c>
      <c r="D227" s="23" t="s">
        <v>13</v>
      </c>
      <c r="E227" s="23" t="s">
        <v>119</v>
      </c>
      <c r="F227" s="23" t="s">
        <v>119</v>
      </c>
      <c r="G227" s="32">
        <v>4950</v>
      </c>
      <c r="H227" s="44">
        <v>45645</v>
      </c>
      <c r="I227" s="21">
        <v>45657</v>
      </c>
      <c r="J227" s="45">
        <v>472.45</v>
      </c>
      <c r="K227" s="5"/>
      <c r="L227" s="24"/>
      <c r="M227" s="25"/>
    </row>
    <row r="228" spans="1:13" s="6" customFormat="1" ht="50.1" customHeight="1" x14ac:dyDescent="0.25">
      <c r="A228" s="15" t="s">
        <v>551</v>
      </c>
      <c r="B228" s="33" t="s">
        <v>11</v>
      </c>
      <c r="C228" s="22" t="s">
        <v>552</v>
      </c>
      <c r="D228" s="23" t="s">
        <v>13</v>
      </c>
      <c r="E228" s="34" t="s">
        <v>276</v>
      </c>
      <c r="F228" s="34" t="s">
        <v>276</v>
      </c>
      <c r="G228" s="32">
        <v>2144</v>
      </c>
      <c r="H228" s="44">
        <v>45656</v>
      </c>
      <c r="I228" s="21">
        <v>45657</v>
      </c>
      <c r="J228" s="45">
        <v>2606.1</v>
      </c>
      <c r="K228" s="5"/>
      <c r="L228" s="24"/>
      <c r="M228" s="25"/>
    </row>
    <row r="229" spans="1:13" s="6" customFormat="1" ht="50.1" customHeight="1" x14ac:dyDescent="0.25">
      <c r="A229" s="15" t="s">
        <v>553</v>
      </c>
      <c r="B229" s="33" t="s">
        <v>11</v>
      </c>
      <c r="C229" s="22" t="s">
        <v>554</v>
      </c>
      <c r="D229" s="23" t="s">
        <v>13</v>
      </c>
      <c r="E229" s="34" t="s">
        <v>555</v>
      </c>
      <c r="F229" s="34" t="s">
        <v>555</v>
      </c>
      <c r="G229" s="32">
        <v>2306.4</v>
      </c>
      <c r="H229" s="44">
        <v>45656</v>
      </c>
      <c r="I229" s="21">
        <v>45657</v>
      </c>
      <c r="J229" s="45">
        <v>2306.4</v>
      </c>
      <c r="K229" s="5"/>
      <c r="L229" s="24"/>
      <c r="M229" s="25"/>
    </row>
    <row r="230" spans="1:13" s="6" customFormat="1" ht="50.1" customHeight="1" x14ac:dyDescent="0.25">
      <c r="A230" s="15" t="s">
        <v>556</v>
      </c>
      <c r="B230" s="33" t="s">
        <v>11</v>
      </c>
      <c r="C230" s="22" t="s">
        <v>557</v>
      </c>
      <c r="D230" s="23" t="s">
        <v>13</v>
      </c>
      <c r="E230" s="34" t="s">
        <v>558</v>
      </c>
      <c r="F230" s="34" t="s">
        <v>558</v>
      </c>
      <c r="G230" s="32">
        <v>3521</v>
      </c>
      <c r="H230" s="44">
        <v>45656</v>
      </c>
      <c r="I230" s="21">
        <v>45657</v>
      </c>
      <c r="J230" s="45">
        <f>3521+270+270+270</f>
        <v>4331</v>
      </c>
      <c r="K230" s="5"/>
      <c r="L230" s="24"/>
      <c r="M230" s="25"/>
    </row>
  </sheetData>
  <mergeCells count="1">
    <mergeCell ref="C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W6</dc:creator>
  <cp:lastModifiedBy>W6</cp:lastModifiedBy>
  <dcterms:created xsi:type="dcterms:W3CDTF">2025-05-30T10:34:54Z</dcterms:created>
  <dcterms:modified xsi:type="dcterms:W3CDTF">2025-05-30T10:35:19Z</dcterms:modified>
</cp:coreProperties>
</file>